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0072\OneDrive - Norsk Tipping\Ottestad IL Hovedlaget\Regnskap og budsjett\2018\Budsjett\Budsjettversjon 3 - etter styremøte 31.1.18\"/>
    </mc:Choice>
  </mc:AlternateContent>
  <bookViews>
    <workbookView xWindow="0" yWindow="0" windowWidth="12560" windowHeight="9350" xr2:uid="{09967D65-520C-4714-A641-5AB3079A76D5}"/>
  </bookViews>
  <sheets>
    <sheet name="Totaler pr gruppe" sheetId="1" r:id="rId1"/>
    <sheet name="Adm" sheetId="2" r:id="rId2"/>
    <sheet name="Fotball" sheetId="3" r:id="rId3"/>
    <sheet name="Innebandy" sheetId="4" r:id="rId4"/>
    <sheet name="Sykkel" sheetId="5" r:id="rId5"/>
    <sheet name="Håndball" sheetId="6" r:id="rId6"/>
    <sheet name="Ski" sheetId="7" r:id="rId7"/>
    <sheet name="Volleyball" sheetId="8" r:id="rId8"/>
    <sheet name="Regnskap 17 pr konto" sheetId="9" r:id="rId9"/>
    <sheet name="Fordeling innt og kostn" sheetId="1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Fordeling">[1]Fordelingsnøkler!$A$4:$P$24</definedName>
    <definedName name="_xlnm.Print_Area" localSheetId="0">'Totaler pr gruppe'!$A$1:$O$33</definedName>
  </definedName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K16" i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90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91" i="2"/>
  <c r="F92" i="2"/>
  <c r="F86" i="2"/>
  <c r="F94" i="2"/>
  <c r="F87" i="2"/>
  <c r="F95" i="2"/>
  <c r="F96" i="2"/>
  <c r="F98" i="2"/>
  <c r="S87" i="2"/>
  <c r="R87" i="2"/>
  <c r="Q87" i="2"/>
  <c r="P87" i="2"/>
  <c r="O87" i="2"/>
  <c r="N87" i="2"/>
  <c r="M87" i="2"/>
  <c r="L87" i="2"/>
  <c r="K87" i="2"/>
  <c r="J87" i="2"/>
  <c r="I87" i="2"/>
  <c r="H87" i="2"/>
  <c r="S86" i="2"/>
  <c r="R86" i="2"/>
  <c r="Q86" i="2"/>
  <c r="P86" i="2"/>
  <c r="O86" i="2"/>
  <c r="N86" i="2"/>
  <c r="M86" i="2"/>
  <c r="L86" i="2"/>
  <c r="K86" i="2"/>
  <c r="J86" i="2"/>
  <c r="I86" i="2"/>
  <c r="H86" i="2"/>
  <c r="S85" i="2"/>
  <c r="R85" i="2"/>
  <c r="Q85" i="2"/>
  <c r="P85" i="2"/>
  <c r="O85" i="2"/>
  <c r="N85" i="2"/>
  <c r="M85" i="2"/>
  <c r="L85" i="2"/>
  <c r="K85" i="2"/>
  <c r="J85" i="2"/>
  <c r="I85" i="2"/>
  <c r="H85" i="2"/>
  <c r="S84" i="2"/>
  <c r="R84" i="2"/>
  <c r="Q84" i="2"/>
  <c r="P84" i="2"/>
  <c r="O84" i="2"/>
  <c r="N84" i="2"/>
  <c r="M84" i="2"/>
  <c r="L84" i="2"/>
  <c r="K84" i="2"/>
  <c r="J84" i="2"/>
  <c r="I84" i="2"/>
  <c r="H84" i="2"/>
  <c r="S83" i="2"/>
  <c r="R83" i="2"/>
  <c r="Q83" i="2"/>
  <c r="P83" i="2"/>
  <c r="O83" i="2"/>
  <c r="N83" i="2"/>
  <c r="M83" i="2"/>
  <c r="L83" i="2"/>
  <c r="K83" i="2"/>
  <c r="J83" i="2"/>
  <c r="I83" i="2"/>
  <c r="H83" i="2"/>
  <c r="S82" i="2"/>
  <c r="R82" i="2"/>
  <c r="Q82" i="2"/>
  <c r="P82" i="2"/>
  <c r="O82" i="2"/>
  <c r="N82" i="2"/>
  <c r="M82" i="2"/>
  <c r="L82" i="2"/>
  <c r="K82" i="2"/>
  <c r="J82" i="2"/>
  <c r="I82" i="2"/>
  <c r="H82" i="2"/>
  <c r="S81" i="2"/>
  <c r="R81" i="2"/>
  <c r="Q81" i="2"/>
  <c r="P81" i="2"/>
  <c r="O81" i="2"/>
  <c r="N81" i="2"/>
  <c r="M81" i="2"/>
  <c r="L81" i="2"/>
  <c r="K81" i="2"/>
  <c r="J81" i="2"/>
  <c r="I81" i="2"/>
  <c r="H81" i="2"/>
  <c r="S80" i="2"/>
  <c r="R80" i="2"/>
  <c r="Q80" i="2"/>
  <c r="P80" i="2"/>
  <c r="O80" i="2"/>
  <c r="N80" i="2"/>
  <c r="M80" i="2"/>
  <c r="L80" i="2"/>
  <c r="K80" i="2"/>
  <c r="J80" i="2"/>
  <c r="I80" i="2"/>
  <c r="H80" i="2"/>
  <c r="S79" i="2"/>
  <c r="R79" i="2"/>
  <c r="Q79" i="2"/>
  <c r="P79" i="2"/>
  <c r="O79" i="2"/>
  <c r="N79" i="2"/>
  <c r="M79" i="2"/>
  <c r="L79" i="2"/>
  <c r="K79" i="2"/>
  <c r="J79" i="2"/>
  <c r="I79" i="2"/>
  <c r="H79" i="2"/>
  <c r="S78" i="2"/>
  <c r="R78" i="2"/>
  <c r="Q78" i="2"/>
  <c r="P78" i="2"/>
  <c r="O78" i="2"/>
  <c r="N78" i="2"/>
  <c r="M78" i="2"/>
  <c r="L78" i="2"/>
  <c r="K78" i="2"/>
  <c r="J78" i="2"/>
  <c r="I78" i="2"/>
  <c r="H78" i="2"/>
  <c r="S77" i="2"/>
  <c r="R77" i="2"/>
  <c r="Q77" i="2"/>
  <c r="P77" i="2"/>
  <c r="O77" i="2"/>
  <c r="N77" i="2"/>
  <c r="M77" i="2"/>
  <c r="L77" i="2"/>
  <c r="K77" i="2"/>
  <c r="J77" i="2"/>
  <c r="I77" i="2"/>
  <c r="H77" i="2"/>
  <c r="S76" i="2"/>
  <c r="R76" i="2"/>
  <c r="Q76" i="2"/>
  <c r="P76" i="2"/>
  <c r="O76" i="2"/>
  <c r="N76" i="2"/>
  <c r="M76" i="2"/>
  <c r="L76" i="2"/>
  <c r="K76" i="2"/>
  <c r="J76" i="2"/>
  <c r="I76" i="2"/>
  <c r="H76" i="2"/>
  <c r="S75" i="2"/>
  <c r="R75" i="2"/>
  <c r="Q75" i="2"/>
  <c r="P75" i="2"/>
  <c r="O75" i="2"/>
  <c r="N75" i="2"/>
  <c r="M75" i="2"/>
  <c r="L75" i="2"/>
  <c r="K75" i="2"/>
  <c r="J75" i="2"/>
  <c r="I75" i="2"/>
  <c r="H75" i="2"/>
  <c r="S74" i="2"/>
  <c r="R74" i="2"/>
  <c r="Q74" i="2"/>
  <c r="P74" i="2"/>
  <c r="O74" i="2"/>
  <c r="N74" i="2"/>
  <c r="M74" i="2"/>
  <c r="L74" i="2"/>
  <c r="K74" i="2"/>
  <c r="J74" i="2"/>
  <c r="I74" i="2"/>
  <c r="H74" i="2"/>
  <c r="S73" i="2"/>
  <c r="R73" i="2"/>
  <c r="Q73" i="2"/>
  <c r="P73" i="2"/>
  <c r="O73" i="2"/>
  <c r="N73" i="2"/>
  <c r="M73" i="2"/>
  <c r="L73" i="2"/>
  <c r="K73" i="2"/>
  <c r="J73" i="2"/>
  <c r="I73" i="2"/>
  <c r="H73" i="2"/>
  <c r="S72" i="2"/>
  <c r="R72" i="2"/>
  <c r="Q72" i="2"/>
  <c r="P72" i="2"/>
  <c r="O72" i="2"/>
  <c r="N72" i="2"/>
  <c r="M72" i="2"/>
  <c r="L72" i="2"/>
  <c r="K72" i="2"/>
  <c r="J72" i="2"/>
  <c r="I72" i="2"/>
  <c r="H72" i="2"/>
  <c r="S71" i="2"/>
  <c r="R71" i="2"/>
  <c r="Q71" i="2"/>
  <c r="P71" i="2"/>
  <c r="O71" i="2"/>
  <c r="N71" i="2"/>
  <c r="M71" i="2"/>
  <c r="L71" i="2"/>
  <c r="K71" i="2"/>
  <c r="J71" i="2"/>
  <c r="I71" i="2"/>
  <c r="H71" i="2"/>
  <c r="S70" i="2"/>
  <c r="R70" i="2"/>
  <c r="Q70" i="2"/>
  <c r="P70" i="2"/>
  <c r="O70" i="2"/>
  <c r="N70" i="2"/>
  <c r="M70" i="2"/>
  <c r="L70" i="2"/>
  <c r="K70" i="2"/>
  <c r="J70" i="2"/>
  <c r="I70" i="2"/>
  <c r="H70" i="2"/>
  <c r="S69" i="2"/>
  <c r="R69" i="2"/>
  <c r="Q69" i="2"/>
  <c r="P69" i="2"/>
  <c r="O69" i="2"/>
  <c r="N69" i="2"/>
  <c r="M69" i="2"/>
  <c r="L69" i="2"/>
  <c r="K69" i="2"/>
  <c r="J69" i="2"/>
  <c r="I69" i="2"/>
  <c r="H69" i="2"/>
  <c r="S68" i="2"/>
  <c r="R68" i="2"/>
  <c r="Q68" i="2"/>
  <c r="P68" i="2"/>
  <c r="O68" i="2"/>
  <c r="N68" i="2"/>
  <c r="M68" i="2"/>
  <c r="L68" i="2"/>
  <c r="K68" i="2"/>
  <c r="J68" i="2"/>
  <c r="I68" i="2"/>
  <c r="H68" i="2"/>
  <c r="S67" i="2"/>
  <c r="R67" i="2"/>
  <c r="Q67" i="2"/>
  <c r="P67" i="2"/>
  <c r="O67" i="2"/>
  <c r="N67" i="2"/>
  <c r="M67" i="2"/>
  <c r="L67" i="2"/>
  <c r="K67" i="2"/>
  <c r="J67" i="2"/>
  <c r="I67" i="2"/>
  <c r="H67" i="2"/>
  <c r="S66" i="2"/>
  <c r="R66" i="2"/>
  <c r="Q66" i="2"/>
  <c r="P66" i="2"/>
  <c r="O66" i="2"/>
  <c r="N66" i="2"/>
  <c r="M66" i="2"/>
  <c r="L66" i="2"/>
  <c r="K66" i="2"/>
  <c r="J66" i="2"/>
  <c r="I66" i="2"/>
  <c r="H66" i="2"/>
  <c r="S65" i="2"/>
  <c r="R65" i="2"/>
  <c r="Q65" i="2"/>
  <c r="P65" i="2"/>
  <c r="O65" i="2"/>
  <c r="N65" i="2"/>
  <c r="M65" i="2"/>
  <c r="L65" i="2"/>
  <c r="K65" i="2"/>
  <c r="J65" i="2"/>
  <c r="I65" i="2"/>
  <c r="H65" i="2"/>
  <c r="S64" i="2"/>
  <c r="R64" i="2"/>
  <c r="Q64" i="2"/>
  <c r="P64" i="2"/>
  <c r="O64" i="2"/>
  <c r="N64" i="2"/>
  <c r="M64" i="2"/>
  <c r="L64" i="2"/>
  <c r="K64" i="2"/>
  <c r="J64" i="2"/>
  <c r="I64" i="2"/>
  <c r="H64" i="2"/>
  <c r="S63" i="2"/>
  <c r="R63" i="2"/>
  <c r="Q63" i="2"/>
  <c r="P63" i="2"/>
  <c r="O63" i="2"/>
  <c r="N63" i="2"/>
  <c r="M63" i="2"/>
  <c r="L63" i="2"/>
  <c r="K63" i="2"/>
  <c r="J63" i="2"/>
  <c r="I63" i="2"/>
  <c r="H63" i="2"/>
  <c r="S62" i="2"/>
  <c r="R62" i="2"/>
  <c r="Q62" i="2"/>
  <c r="P62" i="2"/>
  <c r="O62" i="2"/>
  <c r="N62" i="2"/>
  <c r="M62" i="2"/>
  <c r="L62" i="2"/>
  <c r="K62" i="2"/>
  <c r="J62" i="2"/>
  <c r="I62" i="2"/>
  <c r="H62" i="2"/>
  <c r="S61" i="2"/>
  <c r="R61" i="2"/>
  <c r="Q61" i="2"/>
  <c r="P61" i="2"/>
  <c r="O61" i="2"/>
  <c r="N61" i="2"/>
  <c r="M61" i="2"/>
  <c r="L61" i="2"/>
  <c r="K61" i="2"/>
  <c r="J61" i="2"/>
  <c r="I61" i="2"/>
  <c r="H61" i="2"/>
  <c r="S60" i="2"/>
  <c r="R60" i="2"/>
  <c r="Q60" i="2"/>
  <c r="P60" i="2"/>
  <c r="O60" i="2"/>
  <c r="N60" i="2"/>
  <c r="M60" i="2"/>
  <c r="L60" i="2"/>
  <c r="K60" i="2"/>
  <c r="J60" i="2"/>
  <c r="I60" i="2"/>
  <c r="H60" i="2"/>
  <c r="S59" i="2"/>
  <c r="R59" i="2"/>
  <c r="Q59" i="2"/>
  <c r="P59" i="2"/>
  <c r="O59" i="2"/>
  <c r="N59" i="2"/>
  <c r="M59" i="2"/>
  <c r="L59" i="2"/>
  <c r="K59" i="2"/>
  <c r="J59" i="2"/>
  <c r="I59" i="2"/>
  <c r="H59" i="2"/>
  <c r="S58" i="2"/>
  <c r="R58" i="2"/>
  <c r="Q58" i="2"/>
  <c r="P58" i="2"/>
  <c r="O58" i="2"/>
  <c r="N58" i="2"/>
  <c r="M58" i="2"/>
  <c r="L58" i="2"/>
  <c r="K58" i="2"/>
  <c r="J58" i="2"/>
  <c r="I58" i="2"/>
  <c r="H58" i="2"/>
  <c r="S57" i="2"/>
  <c r="R57" i="2"/>
  <c r="Q57" i="2"/>
  <c r="P57" i="2"/>
  <c r="O57" i="2"/>
  <c r="N57" i="2"/>
  <c r="M57" i="2"/>
  <c r="L57" i="2"/>
  <c r="K57" i="2"/>
  <c r="J57" i="2"/>
  <c r="I57" i="2"/>
  <c r="H57" i="2"/>
  <c r="S56" i="2"/>
  <c r="R56" i="2"/>
  <c r="Q56" i="2"/>
  <c r="P56" i="2"/>
  <c r="O56" i="2"/>
  <c r="N56" i="2"/>
  <c r="M56" i="2"/>
  <c r="L56" i="2"/>
  <c r="K56" i="2"/>
  <c r="J56" i="2"/>
  <c r="I56" i="2"/>
  <c r="H56" i="2"/>
  <c r="S55" i="2"/>
  <c r="R55" i="2"/>
  <c r="Q55" i="2"/>
  <c r="P55" i="2"/>
  <c r="O55" i="2"/>
  <c r="N55" i="2"/>
  <c r="M55" i="2"/>
  <c r="L55" i="2"/>
  <c r="K55" i="2"/>
  <c r="J55" i="2"/>
  <c r="I55" i="2"/>
  <c r="H55" i="2"/>
  <c r="S54" i="2"/>
  <c r="R54" i="2"/>
  <c r="Q54" i="2"/>
  <c r="P54" i="2"/>
  <c r="O54" i="2"/>
  <c r="N54" i="2"/>
  <c r="M54" i="2"/>
  <c r="L54" i="2"/>
  <c r="K54" i="2"/>
  <c r="J54" i="2"/>
  <c r="I54" i="2"/>
  <c r="H54" i="2"/>
  <c r="S53" i="2"/>
  <c r="R53" i="2"/>
  <c r="Q53" i="2"/>
  <c r="P53" i="2"/>
  <c r="O53" i="2"/>
  <c r="N53" i="2"/>
  <c r="M53" i="2"/>
  <c r="L53" i="2"/>
  <c r="K53" i="2"/>
  <c r="J53" i="2"/>
  <c r="I53" i="2"/>
  <c r="H53" i="2"/>
  <c r="S52" i="2"/>
  <c r="R52" i="2"/>
  <c r="Q52" i="2"/>
  <c r="P52" i="2"/>
  <c r="O52" i="2"/>
  <c r="N52" i="2"/>
  <c r="M52" i="2"/>
  <c r="L52" i="2"/>
  <c r="K52" i="2"/>
  <c r="J52" i="2"/>
  <c r="I52" i="2"/>
  <c r="H52" i="2"/>
  <c r="S51" i="2"/>
  <c r="R51" i="2"/>
  <c r="Q51" i="2"/>
  <c r="P51" i="2"/>
  <c r="O51" i="2"/>
  <c r="N51" i="2"/>
  <c r="M51" i="2"/>
  <c r="L51" i="2"/>
  <c r="K51" i="2"/>
  <c r="J51" i="2"/>
  <c r="I51" i="2"/>
  <c r="H51" i="2"/>
  <c r="S50" i="2"/>
  <c r="R50" i="2"/>
  <c r="Q50" i="2"/>
  <c r="P50" i="2"/>
  <c r="O50" i="2"/>
  <c r="N50" i="2"/>
  <c r="M50" i="2"/>
  <c r="L50" i="2"/>
  <c r="K50" i="2"/>
  <c r="J50" i="2"/>
  <c r="I50" i="2"/>
  <c r="H50" i="2"/>
  <c r="S49" i="2"/>
  <c r="R49" i="2"/>
  <c r="Q49" i="2"/>
  <c r="P49" i="2"/>
  <c r="O49" i="2"/>
  <c r="N49" i="2"/>
  <c r="M49" i="2"/>
  <c r="L49" i="2"/>
  <c r="K49" i="2"/>
  <c r="J49" i="2"/>
  <c r="I49" i="2"/>
  <c r="H49" i="2"/>
  <c r="S48" i="2"/>
  <c r="R48" i="2"/>
  <c r="Q48" i="2"/>
  <c r="P48" i="2"/>
  <c r="O48" i="2"/>
  <c r="N48" i="2"/>
  <c r="M48" i="2"/>
  <c r="L48" i="2"/>
  <c r="K48" i="2"/>
  <c r="J48" i="2"/>
  <c r="I48" i="2"/>
  <c r="H48" i="2"/>
  <c r="S47" i="2"/>
  <c r="R47" i="2"/>
  <c r="Q47" i="2"/>
  <c r="P47" i="2"/>
  <c r="O47" i="2"/>
  <c r="N47" i="2"/>
  <c r="M47" i="2"/>
  <c r="L47" i="2"/>
  <c r="K47" i="2"/>
  <c r="J47" i="2"/>
  <c r="I47" i="2"/>
  <c r="H47" i="2"/>
  <c r="S46" i="2"/>
  <c r="R46" i="2"/>
  <c r="Q46" i="2"/>
  <c r="P46" i="2"/>
  <c r="O46" i="2"/>
  <c r="N46" i="2"/>
  <c r="M46" i="2"/>
  <c r="L46" i="2"/>
  <c r="K46" i="2"/>
  <c r="J46" i="2"/>
  <c r="I46" i="2"/>
  <c r="H46" i="2"/>
  <c r="S45" i="2"/>
  <c r="R45" i="2"/>
  <c r="Q45" i="2"/>
  <c r="P45" i="2"/>
  <c r="O45" i="2"/>
  <c r="N45" i="2"/>
  <c r="M45" i="2"/>
  <c r="L45" i="2"/>
  <c r="K45" i="2"/>
  <c r="J45" i="2"/>
  <c r="I45" i="2"/>
  <c r="H45" i="2"/>
  <c r="S44" i="2"/>
  <c r="R44" i="2"/>
  <c r="Q44" i="2"/>
  <c r="P44" i="2"/>
  <c r="O44" i="2"/>
  <c r="N44" i="2"/>
  <c r="M44" i="2"/>
  <c r="L44" i="2"/>
  <c r="K44" i="2"/>
  <c r="J44" i="2"/>
  <c r="I44" i="2"/>
  <c r="H44" i="2"/>
  <c r="S43" i="2"/>
  <c r="R43" i="2"/>
  <c r="Q43" i="2"/>
  <c r="P43" i="2"/>
  <c r="O43" i="2"/>
  <c r="N43" i="2"/>
  <c r="M43" i="2"/>
  <c r="L43" i="2"/>
  <c r="K43" i="2"/>
  <c r="J43" i="2"/>
  <c r="I43" i="2"/>
  <c r="H43" i="2"/>
  <c r="S42" i="2"/>
  <c r="R42" i="2"/>
  <c r="Q42" i="2"/>
  <c r="P42" i="2"/>
  <c r="O42" i="2"/>
  <c r="N42" i="2"/>
  <c r="M42" i="2"/>
  <c r="L42" i="2"/>
  <c r="K42" i="2"/>
  <c r="J42" i="2"/>
  <c r="I42" i="2"/>
  <c r="H42" i="2"/>
  <c r="S41" i="2"/>
  <c r="R41" i="2"/>
  <c r="Q41" i="2"/>
  <c r="P41" i="2"/>
  <c r="O41" i="2"/>
  <c r="N41" i="2"/>
  <c r="M41" i="2"/>
  <c r="L41" i="2"/>
  <c r="K41" i="2"/>
  <c r="J41" i="2"/>
  <c r="I41" i="2"/>
  <c r="H41" i="2"/>
  <c r="S40" i="2"/>
  <c r="R40" i="2"/>
  <c r="Q40" i="2"/>
  <c r="P40" i="2"/>
  <c r="O40" i="2"/>
  <c r="N40" i="2"/>
  <c r="M40" i="2"/>
  <c r="L40" i="2"/>
  <c r="K40" i="2"/>
  <c r="J40" i="2"/>
  <c r="I40" i="2"/>
  <c r="H40" i="2"/>
  <c r="S39" i="2"/>
  <c r="R39" i="2"/>
  <c r="Q39" i="2"/>
  <c r="P39" i="2"/>
  <c r="O39" i="2"/>
  <c r="N39" i="2"/>
  <c r="M39" i="2"/>
  <c r="L39" i="2"/>
  <c r="K39" i="2"/>
  <c r="J39" i="2"/>
  <c r="I39" i="2"/>
  <c r="H39" i="2"/>
  <c r="S38" i="2"/>
  <c r="R38" i="2"/>
  <c r="Q38" i="2"/>
  <c r="P38" i="2"/>
  <c r="O38" i="2"/>
  <c r="N38" i="2"/>
  <c r="M38" i="2"/>
  <c r="L38" i="2"/>
  <c r="K38" i="2"/>
  <c r="J38" i="2"/>
  <c r="I38" i="2"/>
  <c r="H38" i="2"/>
  <c r="S37" i="2"/>
  <c r="R37" i="2"/>
  <c r="Q37" i="2"/>
  <c r="P37" i="2"/>
  <c r="O37" i="2"/>
  <c r="N37" i="2"/>
  <c r="M37" i="2"/>
  <c r="L37" i="2"/>
  <c r="K37" i="2"/>
  <c r="J37" i="2"/>
  <c r="I37" i="2"/>
  <c r="H37" i="2"/>
  <c r="S36" i="2"/>
  <c r="R36" i="2"/>
  <c r="Q36" i="2"/>
  <c r="P36" i="2"/>
  <c r="O36" i="2"/>
  <c r="N36" i="2"/>
  <c r="M36" i="2"/>
  <c r="L36" i="2"/>
  <c r="K36" i="2"/>
  <c r="J36" i="2"/>
  <c r="I36" i="2"/>
  <c r="H36" i="2"/>
  <c r="S35" i="2"/>
  <c r="R35" i="2"/>
  <c r="Q35" i="2"/>
  <c r="P35" i="2"/>
  <c r="O35" i="2"/>
  <c r="N35" i="2"/>
  <c r="M35" i="2"/>
  <c r="L35" i="2"/>
  <c r="K35" i="2"/>
  <c r="J35" i="2"/>
  <c r="I35" i="2"/>
  <c r="H35" i="2"/>
  <c r="S34" i="2"/>
  <c r="R34" i="2"/>
  <c r="Q34" i="2"/>
  <c r="P34" i="2"/>
  <c r="O34" i="2"/>
  <c r="N34" i="2"/>
  <c r="M34" i="2"/>
  <c r="L34" i="2"/>
  <c r="K34" i="2"/>
  <c r="J34" i="2"/>
  <c r="I34" i="2"/>
  <c r="H34" i="2"/>
  <c r="S33" i="2"/>
  <c r="R33" i="2"/>
  <c r="Q33" i="2"/>
  <c r="P33" i="2"/>
  <c r="O33" i="2"/>
  <c r="N33" i="2"/>
  <c r="M33" i="2"/>
  <c r="L33" i="2"/>
  <c r="K33" i="2"/>
  <c r="J33" i="2"/>
  <c r="I33" i="2"/>
  <c r="H33" i="2"/>
  <c r="S32" i="2"/>
  <c r="R32" i="2"/>
  <c r="Q32" i="2"/>
  <c r="P32" i="2"/>
  <c r="O32" i="2"/>
  <c r="N32" i="2"/>
  <c r="M32" i="2"/>
  <c r="L32" i="2"/>
  <c r="K32" i="2"/>
  <c r="J32" i="2"/>
  <c r="I32" i="2"/>
  <c r="H32" i="2"/>
  <c r="S31" i="2"/>
  <c r="R31" i="2"/>
  <c r="Q31" i="2"/>
  <c r="P31" i="2"/>
  <c r="O31" i="2"/>
  <c r="N31" i="2"/>
  <c r="M31" i="2"/>
  <c r="L31" i="2"/>
  <c r="K31" i="2"/>
  <c r="J31" i="2"/>
  <c r="I31" i="2"/>
  <c r="H31" i="2"/>
  <c r="S30" i="2"/>
  <c r="R30" i="2"/>
  <c r="Q30" i="2"/>
  <c r="P30" i="2"/>
  <c r="O30" i="2"/>
  <c r="N30" i="2"/>
  <c r="M30" i="2"/>
  <c r="L30" i="2"/>
  <c r="K30" i="2"/>
  <c r="J30" i="2"/>
  <c r="I30" i="2"/>
  <c r="H30" i="2"/>
  <c r="S29" i="2"/>
  <c r="R29" i="2"/>
  <c r="Q29" i="2"/>
  <c r="P29" i="2"/>
  <c r="O29" i="2"/>
  <c r="N29" i="2"/>
  <c r="M29" i="2"/>
  <c r="L29" i="2"/>
  <c r="K29" i="2"/>
  <c r="J29" i="2"/>
  <c r="I29" i="2"/>
  <c r="H29" i="2"/>
  <c r="S28" i="2"/>
  <c r="R28" i="2"/>
  <c r="Q28" i="2"/>
  <c r="P28" i="2"/>
  <c r="O28" i="2"/>
  <c r="N28" i="2"/>
  <c r="M28" i="2"/>
  <c r="L28" i="2"/>
  <c r="K28" i="2"/>
  <c r="J28" i="2"/>
  <c r="I28" i="2"/>
  <c r="H28" i="2"/>
  <c r="S27" i="2"/>
  <c r="R27" i="2"/>
  <c r="Q27" i="2"/>
  <c r="P27" i="2"/>
  <c r="O27" i="2"/>
  <c r="N27" i="2"/>
  <c r="M27" i="2"/>
  <c r="L27" i="2"/>
  <c r="K27" i="2"/>
  <c r="J27" i="2"/>
  <c r="I27" i="2"/>
  <c r="H27" i="2"/>
  <c r="S26" i="2"/>
  <c r="R26" i="2"/>
  <c r="Q26" i="2"/>
  <c r="P26" i="2"/>
  <c r="O26" i="2"/>
  <c r="N26" i="2"/>
  <c r="M26" i="2"/>
  <c r="L26" i="2"/>
  <c r="K26" i="2"/>
  <c r="J26" i="2"/>
  <c r="I26" i="2"/>
  <c r="H26" i="2"/>
  <c r="S25" i="2"/>
  <c r="R25" i="2"/>
  <c r="Q25" i="2"/>
  <c r="P25" i="2"/>
  <c r="O25" i="2"/>
  <c r="N25" i="2"/>
  <c r="M25" i="2"/>
  <c r="L25" i="2"/>
  <c r="K25" i="2"/>
  <c r="J25" i="2"/>
  <c r="I25" i="2"/>
  <c r="H25" i="2"/>
  <c r="F24" i="2"/>
  <c r="S24" i="2"/>
  <c r="R24" i="2"/>
  <c r="Q24" i="2"/>
  <c r="P24" i="2"/>
  <c r="O24" i="2"/>
  <c r="N24" i="2"/>
  <c r="M24" i="2"/>
  <c r="L24" i="2"/>
  <c r="K24" i="2"/>
  <c r="J24" i="2"/>
  <c r="I24" i="2"/>
  <c r="H24" i="2"/>
  <c r="S23" i="2"/>
  <c r="R23" i="2"/>
  <c r="Q23" i="2"/>
  <c r="P23" i="2"/>
  <c r="O23" i="2"/>
  <c r="N23" i="2"/>
  <c r="M23" i="2"/>
  <c r="L23" i="2"/>
  <c r="K23" i="2"/>
  <c r="J23" i="2"/>
  <c r="I23" i="2"/>
  <c r="H23" i="2"/>
  <c r="S22" i="2"/>
  <c r="R22" i="2"/>
  <c r="Q22" i="2"/>
  <c r="P22" i="2"/>
  <c r="O22" i="2"/>
  <c r="N22" i="2"/>
  <c r="M22" i="2"/>
  <c r="L22" i="2"/>
  <c r="K22" i="2"/>
  <c r="J22" i="2"/>
  <c r="I22" i="2"/>
  <c r="H22" i="2"/>
  <c r="S21" i="2"/>
  <c r="R21" i="2"/>
  <c r="Q21" i="2"/>
  <c r="P21" i="2"/>
  <c r="O21" i="2"/>
  <c r="N21" i="2"/>
  <c r="M21" i="2"/>
  <c r="L21" i="2"/>
  <c r="K21" i="2"/>
  <c r="J21" i="2"/>
  <c r="I21" i="2"/>
  <c r="H21" i="2"/>
  <c r="S20" i="2"/>
  <c r="R20" i="2"/>
  <c r="Q20" i="2"/>
  <c r="P20" i="2"/>
  <c r="O20" i="2"/>
  <c r="N20" i="2"/>
  <c r="M20" i="2"/>
  <c r="L20" i="2"/>
  <c r="K20" i="2"/>
  <c r="J20" i="2"/>
  <c r="I20" i="2"/>
  <c r="H20" i="2"/>
  <c r="S19" i="2"/>
  <c r="R19" i="2"/>
  <c r="Q19" i="2"/>
  <c r="P19" i="2"/>
  <c r="O19" i="2"/>
  <c r="N19" i="2"/>
  <c r="M19" i="2"/>
  <c r="L19" i="2"/>
  <c r="K19" i="2"/>
  <c r="J19" i="2"/>
  <c r="I19" i="2"/>
  <c r="H19" i="2"/>
  <c r="S18" i="2"/>
  <c r="R18" i="2"/>
  <c r="Q18" i="2"/>
  <c r="P18" i="2"/>
  <c r="O18" i="2"/>
  <c r="N18" i="2"/>
  <c r="M18" i="2"/>
  <c r="L18" i="2"/>
  <c r="K18" i="2"/>
  <c r="J18" i="2"/>
  <c r="I18" i="2"/>
  <c r="H18" i="2"/>
  <c r="S17" i="2"/>
  <c r="R17" i="2"/>
  <c r="Q17" i="2"/>
  <c r="P17" i="2"/>
  <c r="O17" i="2"/>
  <c r="N17" i="2"/>
  <c r="M17" i="2"/>
  <c r="L17" i="2"/>
  <c r="K17" i="2"/>
  <c r="J17" i="2"/>
  <c r="I17" i="2"/>
  <c r="H17" i="2"/>
  <c r="S16" i="2"/>
  <c r="R16" i="2"/>
  <c r="Q16" i="2"/>
  <c r="P16" i="2"/>
  <c r="O16" i="2"/>
  <c r="N16" i="2"/>
  <c r="M16" i="2"/>
  <c r="L16" i="2"/>
  <c r="K16" i="2"/>
  <c r="J16" i="2"/>
  <c r="I16" i="2"/>
  <c r="H16" i="2"/>
  <c r="S15" i="2"/>
  <c r="R15" i="2"/>
  <c r="Q15" i="2"/>
  <c r="P15" i="2"/>
  <c r="O15" i="2"/>
  <c r="N15" i="2"/>
  <c r="M15" i="2"/>
  <c r="L15" i="2"/>
  <c r="K15" i="2"/>
  <c r="J15" i="2"/>
  <c r="I15" i="2"/>
  <c r="H15" i="2"/>
  <c r="S14" i="2"/>
  <c r="R14" i="2"/>
  <c r="Q14" i="2"/>
  <c r="P14" i="2"/>
  <c r="O14" i="2"/>
  <c r="N14" i="2"/>
  <c r="M14" i="2"/>
  <c r="L14" i="2"/>
  <c r="K14" i="2"/>
  <c r="J14" i="2"/>
  <c r="I14" i="2"/>
  <c r="H14" i="2"/>
  <c r="S13" i="2"/>
  <c r="R13" i="2"/>
  <c r="Q13" i="2"/>
  <c r="P13" i="2"/>
  <c r="O13" i="2"/>
  <c r="N13" i="2"/>
  <c r="M13" i="2"/>
  <c r="L13" i="2"/>
  <c r="K13" i="2"/>
  <c r="J13" i="2"/>
  <c r="I13" i="2"/>
  <c r="H13" i="2"/>
  <c r="S12" i="2"/>
  <c r="R12" i="2"/>
  <c r="Q12" i="2"/>
  <c r="P12" i="2"/>
  <c r="O12" i="2"/>
  <c r="N12" i="2"/>
  <c r="M12" i="2"/>
  <c r="L12" i="2"/>
  <c r="K12" i="2"/>
  <c r="J12" i="2"/>
  <c r="I12" i="2"/>
  <c r="H12" i="2"/>
  <c r="S11" i="2"/>
  <c r="R11" i="2"/>
  <c r="Q11" i="2"/>
  <c r="P11" i="2"/>
  <c r="O11" i="2"/>
  <c r="N11" i="2"/>
  <c r="M11" i="2"/>
  <c r="L11" i="2"/>
  <c r="K11" i="2"/>
  <c r="J11" i="2"/>
  <c r="I11" i="2"/>
  <c r="H11" i="2"/>
  <c r="S10" i="2"/>
  <c r="R10" i="2"/>
  <c r="Q10" i="2"/>
  <c r="P10" i="2"/>
  <c r="O10" i="2"/>
  <c r="N10" i="2"/>
  <c r="M10" i="2"/>
  <c r="L10" i="2"/>
  <c r="K10" i="2"/>
  <c r="J10" i="2"/>
  <c r="I10" i="2"/>
  <c r="H10" i="2"/>
  <c r="S9" i="2"/>
  <c r="R9" i="2"/>
  <c r="Q9" i="2"/>
  <c r="P9" i="2"/>
  <c r="O9" i="2"/>
  <c r="N9" i="2"/>
  <c r="M9" i="2"/>
  <c r="L9" i="2"/>
  <c r="K9" i="2"/>
  <c r="J9" i="2"/>
  <c r="I9" i="2"/>
  <c r="H9" i="2"/>
  <c r="S8" i="2"/>
  <c r="R8" i="2"/>
  <c r="Q8" i="2"/>
  <c r="P8" i="2"/>
  <c r="O8" i="2"/>
  <c r="N8" i="2"/>
  <c r="M8" i="2"/>
  <c r="L8" i="2"/>
  <c r="K8" i="2"/>
  <c r="J8" i="2"/>
  <c r="I8" i="2"/>
  <c r="H8" i="2"/>
  <c r="S7" i="2"/>
  <c r="R7" i="2"/>
  <c r="Q7" i="2"/>
  <c r="P7" i="2"/>
  <c r="O7" i="2"/>
  <c r="N7" i="2"/>
  <c r="M7" i="2"/>
  <c r="L7" i="2"/>
  <c r="K7" i="2"/>
  <c r="J7" i="2"/>
  <c r="I7" i="2"/>
  <c r="H7" i="2"/>
  <c r="K26" i="1"/>
  <c r="M26" i="1"/>
  <c r="R26" i="1"/>
  <c r="K25" i="1"/>
  <c r="M25" i="1"/>
  <c r="R25" i="1"/>
  <c r="K15" i="1"/>
  <c r="M15" i="1"/>
  <c r="R15" i="1"/>
  <c r="M16" i="1"/>
  <c r="R16" i="1"/>
  <c r="R17" i="1"/>
  <c r="K14" i="1"/>
  <c r="M18" i="1"/>
  <c r="R18" i="1"/>
  <c r="M14" i="1"/>
  <c r="R14" i="1"/>
  <c r="K6" i="1"/>
  <c r="M6" i="1"/>
  <c r="R6" i="1"/>
  <c r="K7" i="1"/>
  <c r="M7" i="1"/>
  <c r="R7" i="1"/>
  <c r="R8" i="1"/>
  <c r="K9" i="1"/>
  <c r="M9" i="1"/>
  <c r="R9" i="1"/>
  <c r="R11" i="1"/>
  <c r="P26" i="1"/>
  <c r="P25" i="1"/>
  <c r="P18" i="1"/>
  <c r="P17" i="1"/>
  <c r="P16" i="1"/>
  <c r="P15" i="1"/>
  <c r="P14" i="1"/>
  <c r="P9" i="1"/>
  <c r="P8" i="1"/>
  <c r="P7" i="1"/>
  <c r="P6" i="1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95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6" i="5"/>
  <c r="F97" i="5"/>
  <c r="S93" i="5"/>
  <c r="R93" i="5"/>
  <c r="Q93" i="5"/>
  <c r="P93" i="5"/>
  <c r="O93" i="5"/>
  <c r="N93" i="5"/>
  <c r="M93" i="5"/>
  <c r="L93" i="5"/>
  <c r="K93" i="5"/>
  <c r="J93" i="5"/>
  <c r="I93" i="5"/>
  <c r="H93" i="5"/>
  <c r="S92" i="5"/>
  <c r="R92" i="5"/>
  <c r="Q92" i="5"/>
  <c r="P92" i="5"/>
  <c r="O92" i="5"/>
  <c r="N92" i="5"/>
  <c r="M92" i="5"/>
  <c r="L92" i="5"/>
  <c r="K92" i="5"/>
  <c r="J92" i="5"/>
  <c r="I92" i="5"/>
  <c r="H92" i="5"/>
  <c r="S91" i="5"/>
  <c r="R91" i="5"/>
  <c r="Q91" i="5"/>
  <c r="P91" i="5"/>
  <c r="O91" i="5"/>
  <c r="N91" i="5"/>
  <c r="M91" i="5"/>
  <c r="L91" i="5"/>
  <c r="K91" i="5"/>
  <c r="J91" i="5"/>
  <c r="I91" i="5"/>
  <c r="H91" i="5"/>
  <c r="S90" i="5"/>
  <c r="R90" i="5"/>
  <c r="Q90" i="5"/>
  <c r="P90" i="5"/>
  <c r="O90" i="5"/>
  <c r="N90" i="5"/>
  <c r="M90" i="5"/>
  <c r="L90" i="5"/>
  <c r="K90" i="5"/>
  <c r="J90" i="5"/>
  <c r="I90" i="5"/>
  <c r="H90" i="5"/>
  <c r="S89" i="5"/>
  <c r="R89" i="5"/>
  <c r="Q89" i="5"/>
  <c r="P89" i="5"/>
  <c r="O89" i="5"/>
  <c r="N89" i="5"/>
  <c r="M89" i="5"/>
  <c r="L89" i="5"/>
  <c r="K89" i="5"/>
  <c r="J89" i="5"/>
  <c r="I89" i="5"/>
  <c r="H89" i="5"/>
  <c r="S88" i="5"/>
  <c r="R88" i="5"/>
  <c r="Q88" i="5"/>
  <c r="P88" i="5"/>
  <c r="O88" i="5"/>
  <c r="N88" i="5"/>
  <c r="M88" i="5"/>
  <c r="L88" i="5"/>
  <c r="K88" i="5"/>
  <c r="J88" i="5"/>
  <c r="I88" i="5"/>
  <c r="H88" i="5"/>
  <c r="S87" i="5"/>
  <c r="R87" i="5"/>
  <c r="Q87" i="5"/>
  <c r="P87" i="5"/>
  <c r="O87" i="5"/>
  <c r="N87" i="5"/>
  <c r="M87" i="5"/>
  <c r="L87" i="5"/>
  <c r="K87" i="5"/>
  <c r="J87" i="5"/>
  <c r="I87" i="5"/>
  <c r="H87" i="5"/>
  <c r="S86" i="5"/>
  <c r="R86" i="5"/>
  <c r="Q86" i="5"/>
  <c r="P86" i="5"/>
  <c r="O86" i="5"/>
  <c r="N86" i="5"/>
  <c r="M86" i="5"/>
  <c r="L86" i="5"/>
  <c r="K86" i="5"/>
  <c r="J86" i="5"/>
  <c r="I86" i="5"/>
  <c r="H86" i="5"/>
  <c r="S85" i="5"/>
  <c r="R85" i="5"/>
  <c r="Q85" i="5"/>
  <c r="P85" i="5"/>
  <c r="O85" i="5"/>
  <c r="N85" i="5"/>
  <c r="M85" i="5"/>
  <c r="L85" i="5"/>
  <c r="K85" i="5"/>
  <c r="J85" i="5"/>
  <c r="I85" i="5"/>
  <c r="H85" i="5"/>
  <c r="S84" i="5"/>
  <c r="R84" i="5"/>
  <c r="Q84" i="5"/>
  <c r="P84" i="5"/>
  <c r="O84" i="5"/>
  <c r="N84" i="5"/>
  <c r="M84" i="5"/>
  <c r="L84" i="5"/>
  <c r="K84" i="5"/>
  <c r="J84" i="5"/>
  <c r="I84" i="5"/>
  <c r="H84" i="5"/>
  <c r="S83" i="5"/>
  <c r="R83" i="5"/>
  <c r="Q83" i="5"/>
  <c r="P83" i="5"/>
  <c r="O83" i="5"/>
  <c r="N83" i="5"/>
  <c r="M83" i="5"/>
  <c r="L83" i="5"/>
  <c r="K83" i="5"/>
  <c r="J83" i="5"/>
  <c r="I83" i="5"/>
  <c r="H83" i="5"/>
  <c r="S82" i="5"/>
  <c r="R82" i="5"/>
  <c r="Q82" i="5"/>
  <c r="P82" i="5"/>
  <c r="O82" i="5"/>
  <c r="N82" i="5"/>
  <c r="M82" i="5"/>
  <c r="L82" i="5"/>
  <c r="K82" i="5"/>
  <c r="J82" i="5"/>
  <c r="I82" i="5"/>
  <c r="H82" i="5"/>
  <c r="S81" i="5"/>
  <c r="R81" i="5"/>
  <c r="Q81" i="5"/>
  <c r="P81" i="5"/>
  <c r="O81" i="5"/>
  <c r="N81" i="5"/>
  <c r="M81" i="5"/>
  <c r="L81" i="5"/>
  <c r="K81" i="5"/>
  <c r="J81" i="5"/>
  <c r="I81" i="5"/>
  <c r="H81" i="5"/>
  <c r="S80" i="5"/>
  <c r="R80" i="5"/>
  <c r="Q80" i="5"/>
  <c r="P80" i="5"/>
  <c r="O80" i="5"/>
  <c r="N80" i="5"/>
  <c r="M80" i="5"/>
  <c r="L80" i="5"/>
  <c r="K80" i="5"/>
  <c r="J80" i="5"/>
  <c r="I80" i="5"/>
  <c r="H80" i="5"/>
  <c r="S79" i="5"/>
  <c r="R79" i="5"/>
  <c r="Q79" i="5"/>
  <c r="P79" i="5"/>
  <c r="O79" i="5"/>
  <c r="N79" i="5"/>
  <c r="M79" i="5"/>
  <c r="L79" i="5"/>
  <c r="K79" i="5"/>
  <c r="J79" i="5"/>
  <c r="I79" i="5"/>
  <c r="H79" i="5"/>
  <c r="S78" i="5"/>
  <c r="R78" i="5"/>
  <c r="Q78" i="5"/>
  <c r="P78" i="5"/>
  <c r="O78" i="5"/>
  <c r="N78" i="5"/>
  <c r="M78" i="5"/>
  <c r="L78" i="5"/>
  <c r="K78" i="5"/>
  <c r="J78" i="5"/>
  <c r="I78" i="5"/>
  <c r="H78" i="5"/>
  <c r="S77" i="5"/>
  <c r="R77" i="5"/>
  <c r="Q77" i="5"/>
  <c r="P77" i="5"/>
  <c r="O77" i="5"/>
  <c r="N77" i="5"/>
  <c r="M77" i="5"/>
  <c r="L77" i="5"/>
  <c r="K77" i="5"/>
  <c r="J77" i="5"/>
  <c r="I77" i="5"/>
  <c r="H77" i="5"/>
  <c r="S76" i="5"/>
  <c r="R76" i="5"/>
  <c r="Q76" i="5"/>
  <c r="P76" i="5"/>
  <c r="O76" i="5"/>
  <c r="N76" i="5"/>
  <c r="M76" i="5"/>
  <c r="L76" i="5"/>
  <c r="K76" i="5"/>
  <c r="J76" i="5"/>
  <c r="I76" i="5"/>
  <c r="H76" i="5"/>
  <c r="S75" i="5"/>
  <c r="R75" i="5"/>
  <c r="Q75" i="5"/>
  <c r="P75" i="5"/>
  <c r="O75" i="5"/>
  <c r="N75" i="5"/>
  <c r="M75" i="5"/>
  <c r="L75" i="5"/>
  <c r="K75" i="5"/>
  <c r="J75" i="5"/>
  <c r="I75" i="5"/>
  <c r="H75" i="5"/>
  <c r="S74" i="5"/>
  <c r="R74" i="5"/>
  <c r="Q74" i="5"/>
  <c r="P74" i="5"/>
  <c r="O74" i="5"/>
  <c r="N74" i="5"/>
  <c r="M74" i="5"/>
  <c r="L74" i="5"/>
  <c r="K74" i="5"/>
  <c r="J74" i="5"/>
  <c r="I74" i="5"/>
  <c r="H74" i="5"/>
  <c r="S73" i="5"/>
  <c r="R73" i="5"/>
  <c r="Q73" i="5"/>
  <c r="P73" i="5"/>
  <c r="O73" i="5"/>
  <c r="N73" i="5"/>
  <c r="M73" i="5"/>
  <c r="L73" i="5"/>
  <c r="K73" i="5"/>
  <c r="J73" i="5"/>
  <c r="I73" i="5"/>
  <c r="H73" i="5"/>
  <c r="S72" i="5"/>
  <c r="R72" i="5"/>
  <c r="Q72" i="5"/>
  <c r="P72" i="5"/>
  <c r="O72" i="5"/>
  <c r="N72" i="5"/>
  <c r="M72" i="5"/>
  <c r="L72" i="5"/>
  <c r="K72" i="5"/>
  <c r="J72" i="5"/>
  <c r="I72" i="5"/>
  <c r="H72" i="5"/>
  <c r="S71" i="5"/>
  <c r="R71" i="5"/>
  <c r="Q71" i="5"/>
  <c r="P71" i="5"/>
  <c r="O71" i="5"/>
  <c r="N71" i="5"/>
  <c r="M71" i="5"/>
  <c r="L71" i="5"/>
  <c r="K71" i="5"/>
  <c r="J71" i="5"/>
  <c r="I71" i="5"/>
  <c r="H71" i="5"/>
  <c r="S70" i="5"/>
  <c r="R70" i="5"/>
  <c r="Q70" i="5"/>
  <c r="P70" i="5"/>
  <c r="O70" i="5"/>
  <c r="N70" i="5"/>
  <c r="M70" i="5"/>
  <c r="L70" i="5"/>
  <c r="K70" i="5"/>
  <c r="J70" i="5"/>
  <c r="I70" i="5"/>
  <c r="H70" i="5"/>
  <c r="S69" i="5"/>
  <c r="R69" i="5"/>
  <c r="Q69" i="5"/>
  <c r="P69" i="5"/>
  <c r="O69" i="5"/>
  <c r="N69" i="5"/>
  <c r="M69" i="5"/>
  <c r="L69" i="5"/>
  <c r="K69" i="5"/>
  <c r="J69" i="5"/>
  <c r="I69" i="5"/>
  <c r="H69" i="5"/>
  <c r="S68" i="5"/>
  <c r="R68" i="5"/>
  <c r="Q68" i="5"/>
  <c r="P68" i="5"/>
  <c r="O68" i="5"/>
  <c r="N68" i="5"/>
  <c r="M68" i="5"/>
  <c r="L68" i="5"/>
  <c r="K68" i="5"/>
  <c r="J68" i="5"/>
  <c r="I68" i="5"/>
  <c r="H68" i="5"/>
  <c r="S67" i="5"/>
  <c r="R67" i="5"/>
  <c r="Q67" i="5"/>
  <c r="P67" i="5"/>
  <c r="O67" i="5"/>
  <c r="N67" i="5"/>
  <c r="M67" i="5"/>
  <c r="L67" i="5"/>
  <c r="K67" i="5"/>
  <c r="J67" i="5"/>
  <c r="I67" i="5"/>
  <c r="H67" i="5"/>
  <c r="S66" i="5"/>
  <c r="R66" i="5"/>
  <c r="Q66" i="5"/>
  <c r="P66" i="5"/>
  <c r="O66" i="5"/>
  <c r="N66" i="5"/>
  <c r="M66" i="5"/>
  <c r="L66" i="5"/>
  <c r="K66" i="5"/>
  <c r="J66" i="5"/>
  <c r="I66" i="5"/>
  <c r="H66" i="5"/>
  <c r="S65" i="5"/>
  <c r="R65" i="5"/>
  <c r="Q65" i="5"/>
  <c r="P65" i="5"/>
  <c r="O65" i="5"/>
  <c r="N65" i="5"/>
  <c r="M65" i="5"/>
  <c r="L65" i="5"/>
  <c r="K65" i="5"/>
  <c r="J65" i="5"/>
  <c r="I65" i="5"/>
  <c r="H65" i="5"/>
  <c r="S64" i="5"/>
  <c r="R64" i="5"/>
  <c r="Q64" i="5"/>
  <c r="P64" i="5"/>
  <c r="O64" i="5"/>
  <c r="N64" i="5"/>
  <c r="M64" i="5"/>
  <c r="L64" i="5"/>
  <c r="K64" i="5"/>
  <c r="J64" i="5"/>
  <c r="I64" i="5"/>
  <c r="H64" i="5"/>
  <c r="S63" i="5"/>
  <c r="R63" i="5"/>
  <c r="Q63" i="5"/>
  <c r="P63" i="5"/>
  <c r="O63" i="5"/>
  <c r="N63" i="5"/>
  <c r="M63" i="5"/>
  <c r="L63" i="5"/>
  <c r="K63" i="5"/>
  <c r="J63" i="5"/>
  <c r="I63" i="5"/>
  <c r="H63" i="5"/>
  <c r="S62" i="5"/>
  <c r="R62" i="5"/>
  <c r="Q62" i="5"/>
  <c r="P62" i="5"/>
  <c r="O62" i="5"/>
  <c r="N62" i="5"/>
  <c r="M62" i="5"/>
  <c r="L62" i="5"/>
  <c r="K62" i="5"/>
  <c r="J62" i="5"/>
  <c r="I62" i="5"/>
  <c r="H62" i="5"/>
  <c r="S61" i="5"/>
  <c r="R61" i="5"/>
  <c r="Q61" i="5"/>
  <c r="P61" i="5"/>
  <c r="O61" i="5"/>
  <c r="N61" i="5"/>
  <c r="M61" i="5"/>
  <c r="L61" i="5"/>
  <c r="K61" i="5"/>
  <c r="J61" i="5"/>
  <c r="I61" i="5"/>
  <c r="H61" i="5"/>
  <c r="S60" i="5"/>
  <c r="R60" i="5"/>
  <c r="Q60" i="5"/>
  <c r="P60" i="5"/>
  <c r="O60" i="5"/>
  <c r="N60" i="5"/>
  <c r="M60" i="5"/>
  <c r="L60" i="5"/>
  <c r="K60" i="5"/>
  <c r="J60" i="5"/>
  <c r="I60" i="5"/>
  <c r="H60" i="5"/>
  <c r="S59" i="5"/>
  <c r="R59" i="5"/>
  <c r="Q59" i="5"/>
  <c r="P59" i="5"/>
  <c r="O59" i="5"/>
  <c r="N59" i="5"/>
  <c r="M59" i="5"/>
  <c r="L59" i="5"/>
  <c r="K59" i="5"/>
  <c r="J59" i="5"/>
  <c r="I59" i="5"/>
  <c r="H59" i="5"/>
  <c r="S58" i="5"/>
  <c r="R58" i="5"/>
  <c r="Q58" i="5"/>
  <c r="P58" i="5"/>
  <c r="O58" i="5"/>
  <c r="N58" i="5"/>
  <c r="M58" i="5"/>
  <c r="L58" i="5"/>
  <c r="K58" i="5"/>
  <c r="J58" i="5"/>
  <c r="I58" i="5"/>
  <c r="H58" i="5"/>
  <c r="S57" i="5"/>
  <c r="R57" i="5"/>
  <c r="Q57" i="5"/>
  <c r="P57" i="5"/>
  <c r="O57" i="5"/>
  <c r="N57" i="5"/>
  <c r="M57" i="5"/>
  <c r="L57" i="5"/>
  <c r="K57" i="5"/>
  <c r="J57" i="5"/>
  <c r="I57" i="5"/>
  <c r="H57" i="5"/>
  <c r="S56" i="5"/>
  <c r="R56" i="5"/>
  <c r="Q56" i="5"/>
  <c r="P56" i="5"/>
  <c r="O56" i="5"/>
  <c r="N56" i="5"/>
  <c r="M56" i="5"/>
  <c r="L56" i="5"/>
  <c r="K56" i="5"/>
  <c r="J56" i="5"/>
  <c r="I56" i="5"/>
  <c r="H56" i="5"/>
  <c r="S55" i="5"/>
  <c r="R55" i="5"/>
  <c r="Q55" i="5"/>
  <c r="P55" i="5"/>
  <c r="O55" i="5"/>
  <c r="N55" i="5"/>
  <c r="M55" i="5"/>
  <c r="L55" i="5"/>
  <c r="K55" i="5"/>
  <c r="J55" i="5"/>
  <c r="I55" i="5"/>
  <c r="H55" i="5"/>
  <c r="S54" i="5"/>
  <c r="R54" i="5"/>
  <c r="Q54" i="5"/>
  <c r="P54" i="5"/>
  <c r="O54" i="5"/>
  <c r="N54" i="5"/>
  <c r="M54" i="5"/>
  <c r="L54" i="5"/>
  <c r="K54" i="5"/>
  <c r="J54" i="5"/>
  <c r="I54" i="5"/>
  <c r="H54" i="5"/>
  <c r="S53" i="5"/>
  <c r="R53" i="5"/>
  <c r="Q53" i="5"/>
  <c r="P53" i="5"/>
  <c r="O53" i="5"/>
  <c r="N53" i="5"/>
  <c r="M53" i="5"/>
  <c r="L53" i="5"/>
  <c r="K53" i="5"/>
  <c r="J53" i="5"/>
  <c r="I53" i="5"/>
  <c r="H53" i="5"/>
  <c r="S52" i="5"/>
  <c r="R52" i="5"/>
  <c r="Q52" i="5"/>
  <c r="P52" i="5"/>
  <c r="O52" i="5"/>
  <c r="N52" i="5"/>
  <c r="M52" i="5"/>
  <c r="L52" i="5"/>
  <c r="K52" i="5"/>
  <c r="J52" i="5"/>
  <c r="I52" i="5"/>
  <c r="H52" i="5"/>
  <c r="S51" i="5"/>
  <c r="R51" i="5"/>
  <c r="Q51" i="5"/>
  <c r="P51" i="5"/>
  <c r="O51" i="5"/>
  <c r="N51" i="5"/>
  <c r="M51" i="5"/>
  <c r="L51" i="5"/>
  <c r="K51" i="5"/>
  <c r="J51" i="5"/>
  <c r="I51" i="5"/>
  <c r="H51" i="5"/>
  <c r="S50" i="5"/>
  <c r="R50" i="5"/>
  <c r="Q50" i="5"/>
  <c r="P50" i="5"/>
  <c r="O50" i="5"/>
  <c r="N50" i="5"/>
  <c r="M50" i="5"/>
  <c r="L50" i="5"/>
  <c r="K50" i="5"/>
  <c r="J50" i="5"/>
  <c r="I50" i="5"/>
  <c r="H50" i="5"/>
  <c r="S49" i="5"/>
  <c r="R49" i="5"/>
  <c r="Q49" i="5"/>
  <c r="P49" i="5"/>
  <c r="O49" i="5"/>
  <c r="N49" i="5"/>
  <c r="M49" i="5"/>
  <c r="L49" i="5"/>
  <c r="K49" i="5"/>
  <c r="J49" i="5"/>
  <c r="I49" i="5"/>
  <c r="H49" i="5"/>
  <c r="S48" i="5"/>
  <c r="R48" i="5"/>
  <c r="Q48" i="5"/>
  <c r="P48" i="5"/>
  <c r="O48" i="5"/>
  <c r="N48" i="5"/>
  <c r="M48" i="5"/>
  <c r="L48" i="5"/>
  <c r="K48" i="5"/>
  <c r="J48" i="5"/>
  <c r="I48" i="5"/>
  <c r="H48" i="5"/>
  <c r="S47" i="5"/>
  <c r="R47" i="5"/>
  <c r="Q47" i="5"/>
  <c r="P47" i="5"/>
  <c r="O47" i="5"/>
  <c r="N47" i="5"/>
  <c r="M47" i="5"/>
  <c r="L47" i="5"/>
  <c r="K47" i="5"/>
  <c r="J47" i="5"/>
  <c r="I47" i="5"/>
  <c r="H47" i="5"/>
  <c r="S46" i="5"/>
  <c r="R46" i="5"/>
  <c r="Q46" i="5"/>
  <c r="P46" i="5"/>
  <c r="O46" i="5"/>
  <c r="N46" i="5"/>
  <c r="M46" i="5"/>
  <c r="L46" i="5"/>
  <c r="K46" i="5"/>
  <c r="J46" i="5"/>
  <c r="I46" i="5"/>
  <c r="H46" i="5"/>
  <c r="S45" i="5"/>
  <c r="R45" i="5"/>
  <c r="Q45" i="5"/>
  <c r="P45" i="5"/>
  <c r="O45" i="5"/>
  <c r="N45" i="5"/>
  <c r="M45" i="5"/>
  <c r="L45" i="5"/>
  <c r="K45" i="5"/>
  <c r="J45" i="5"/>
  <c r="I45" i="5"/>
  <c r="H45" i="5"/>
  <c r="S44" i="5"/>
  <c r="R44" i="5"/>
  <c r="Q44" i="5"/>
  <c r="P44" i="5"/>
  <c r="O44" i="5"/>
  <c r="N44" i="5"/>
  <c r="M44" i="5"/>
  <c r="L44" i="5"/>
  <c r="K44" i="5"/>
  <c r="J44" i="5"/>
  <c r="I44" i="5"/>
  <c r="H44" i="5"/>
  <c r="S43" i="5"/>
  <c r="R43" i="5"/>
  <c r="Q43" i="5"/>
  <c r="P43" i="5"/>
  <c r="O43" i="5"/>
  <c r="N43" i="5"/>
  <c r="M43" i="5"/>
  <c r="L43" i="5"/>
  <c r="K43" i="5"/>
  <c r="J43" i="5"/>
  <c r="I43" i="5"/>
  <c r="H43" i="5"/>
  <c r="S42" i="5"/>
  <c r="R42" i="5"/>
  <c r="Q42" i="5"/>
  <c r="P42" i="5"/>
  <c r="O42" i="5"/>
  <c r="N42" i="5"/>
  <c r="M42" i="5"/>
  <c r="L42" i="5"/>
  <c r="K42" i="5"/>
  <c r="J42" i="5"/>
  <c r="I42" i="5"/>
  <c r="H42" i="5"/>
  <c r="S41" i="5"/>
  <c r="R41" i="5"/>
  <c r="Q41" i="5"/>
  <c r="P41" i="5"/>
  <c r="O41" i="5"/>
  <c r="N41" i="5"/>
  <c r="M41" i="5"/>
  <c r="L41" i="5"/>
  <c r="K41" i="5"/>
  <c r="J41" i="5"/>
  <c r="I41" i="5"/>
  <c r="H41" i="5"/>
  <c r="S40" i="5"/>
  <c r="R40" i="5"/>
  <c r="Q40" i="5"/>
  <c r="P40" i="5"/>
  <c r="O40" i="5"/>
  <c r="N40" i="5"/>
  <c r="M40" i="5"/>
  <c r="L40" i="5"/>
  <c r="K40" i="5"/>
  <c r="J40" i="5"/>
  <c r="I40" i="5"/>
  <c r="H40" i="5"/>
  <c r="S39" i="5"/>
  <c r="R39" i="5"/>
  <c r="Q39" i="5"/>
  <c r="P39" i="5"/>
  <c r="O39" i="5"/>
  <c r="N39" i="5"/>
  <c r="M39" i="5"/>
  <c r="L39" i="5"/>
  <c r="K39" i="5"/>
  <c r="J39" i="5"/>
  <c r="I39" i="5"/>
  <c r="H39" i="5"/>
  <c r="S38" i="5"/>
  <c r="R38" i="5"/>
  <c r="Q38" i="5"/>
  <c r="P38" i="5"/>
  <c r="O38" i="5"/>
  <c r="N38" i="5"/>
  <c r="M38" i="5"/>
  <c r="L38" i="5"/>
  <c r="K38" i="5"/>
  <c r="J38" i="5"/>
  <c r="I38" i="5"/>
  <c r="H38" i="5"/>
  <c r="S37" i="5"/>
  <c r="R37" i="5"/>
  <c r="Q37" i="5"/>
  <c r="P37" i="5"/>
  <c r="O37" i="5"/>
  <c r="N37" i="5"/>
  <c r="M37" i="5"/>
  <c r="L37" i="5"/>
  <c r="K37" i="5"/>
  <c r="J37" i="5"/>
  <c r="I37" i="5"/>
  <c r="H37" i="5"/>
  <c r="S36" i="5"/>
  <c r="R36" i="5"/>
  <c r="Q36" i="5"/>
  <c r="P36" i="5"/>
  <c r="O36" i="5"/>
  <c r="N36" i="5"/>
  <c r="M36" i="5"/>
  <c r="L36" i="5"/>
  <c r="K36" i="5"/>
  <c r="J36" i="5"/>
  <c r="I36" i="5"/>
  <c r="H36" i="5"/>
  <c r="S35" i="5"/>
  <c r="R35" i="5"/>
  <c r="Q35" i="5"/>
  <c r="P35" i="5"/>
  <c r="O35" i="5"/>
  <c r="N35" i="5"/>
  <c r="M35" i="5"/>
  <c r="L35" i="5"/>
  <c r="K35" i="5"/>
  <c r="J35" i="5"/>
  <c r="I35" i="5"/>
  <c r="H35" i="5"/>
  <c r="S34" i="5"/>
  <c r="R34" i="5"/>
  <c r="Q34" i="5"/>
  <c r="P34" i="5"/>
  <c r="O34" i="5"/>
  <c r="N34" i="5"/>
  <c r="M34" i="5"/>
  <c r="L34" i="5"/>
  <c r="K34" i="5"/>
  <c r="J34" i="5"/>
  <c r="I34" i="5"/>
  <c r="H34" i="5"/>
  <c r="S33" i="5"/>
  <c r="R33" i="5"/>
  <c r="Q33" i="5"/>
  <c r="P33" i="5"/>
  <c r="O33" i="5"/>
  <c r="N33" i="5"/>
  <c r="M33" i="5"/>
  <c r="L33" i="5"/>
  <c r="K33" i="5"/>
  <c r="J33" i="5"/>
  <c r="I33" i="5"/>
  <c r="H33" i="5"/>
  <c r="S32" i="5"/>
  <c r="R32" i="5"/>
  <c r="Q32" i="5"/>
  <c r="P32" i="5"/>
  <c r="O32" i="5"/>
  <c r="N32" i="5"/>
  <c r="M32" i="5"/>
  <c r="L32" i="5"/>
  <c r="K32" i="5"/>
  <c r="J32" i="5"/>
  <c r="I32" i="5"/>
  <c r="H32" i="5"/>
  <c r="S31" i="5"/>
  <c r="R31" i="5"/>
  <c r="Q31" i="5"/>
  <c r="P31" i="5"/>
  <c r="O31" i="5"/>
  <c r="N31" i="5"/>
  <c r="M31" i="5"/>
  <c r="L31" i="5"/>
  <c r="K31" i="5"/>
  <c r="J31" i="5"/>
  <c r="I31" i="5"/>
  <c r="H31" i="5"/>
  <c r="S30" i="5"/>
  <c r="R30" i="5"/>
  <c r="Q30" i="5"/>
  <c r="P30" i="5"/>
  <c r="O30" i="5"/>
  <c r="N30" i="5"/>
  <c r="M30" i="5"/>
  <c r="L30" i="5"/>
  <c r="K30" i="5"/>
  <c r="J30" i="5"/>
  <c r="I30" i="5"/>
  <c r="H30" i="5"/>
  <c r="S29" i="5"/>
  <c r="R29" i="5"/>
  <c r="Q29" i="5"/>
  <c r="P29" i="5"/>
  <c r="O29" i="5"/>
  <c r="N29" i="5"/>
  <c r="M29" i="5"/>
  <c r="L29" i="5"/>
  <c r="K29" i="5"/>
  <c r="J29" i="5"/>
  <c r="I29" i="5"/>
  <c r="H29" i="5"/>
  <c r="S28" i="5"/>
  <c r="R28" i="5"/>
  <c r="Q28" i="5"/>
  <c r="P28" i="5"/>
  <c r="O28" i="5"/>
  <c r="N28" i="5"/>
  <c r="M28" i="5"/>
  <c r="L28" i="5"/>
  <c r="K28" i="5"/>
  <c r="J28" i="5"/>
  <c r="I28" i="5"/>
  <c r="H28" i="5"/>
  <c r="S27" i="5"/>
  <c r="R27" i="5"/>
  <c r="Q27" i="5"/>
  <c r="P27" i="5"/>
  <c r="O27" i="5"/>
  <c r="N27" i="5"/>
  <c r="M27" i="5"/>
  <c r="L27" i="5"/>
  <c r="K27" i="5"/>
  <c r="J27" i="5"/>
  <c r="I27" i="5"/>
  <c r="H27" i="5"/>
  <c r="S26" i="5"/>
  <c r="R26" i="5"/>
  <c r="Q26" i="5"/>
  <c r="P26" i="5"/>
  <c r="O26" i="5"/>
  <c r="N26" i="5"/>
  <c r="M26" i="5"/>
  <c r="L26" i="5"/>
  <c r="K26" i="5"/>
  <c r="J26" i="5"/>
  <c r="I26" i="5"/>
  <c r="H26" i="5"/>
  <c r="S25" i="5"/>
  <c r="R25" i="5"/>
  <c r="Q25" i="5"/>
  <c r="P25" i="5"/>
  <c r="O25" i="5"/>
  <c r="N25" i="5"/>
  <c r="M25" i="5"/>
  <c r="L25" i="5"/>
  <c r="K25" i="5"/>
  <c r="J25" i="5"/>
  <c r="I25" i="5"/>
  <c r="H25" i="5"/>
  <c r="S24" i="5"/>
  <c r="R24" i="5"/>
  <c r="Q24" i="5"/>
  <c r="P24" i="5"/>
  <c r="O24" i="5"/>
  <c r="N24" i="5"/>
  <c r="M24" i="5"/>
  <c r="L24" i="5"/>
  <c r="K24" i="5"/>
  <c r="J24" i="5"/>
  <c r="I24" i="5"/>
  <c r="H24" i="5"/>
  <c r="S23" i="5"/>
  <c r="R23" i="5"/>
  <c r="Q23" i="5"/>
  <c r="P23" i="5"/>
  <c r="O23" i="5"/>
  <c r="N23" i="5"/>
  <c r="M23" i="5"/>
  <c r="L23" i="5"/>
  <c r="K23" i="5"/>
  <c r="J23" i="5"/>
  <c r="I23" i="5"/>
  <c r="H23" i="5"/>
  <c r="S22" i="5"/>
  <c r="R22" i="5"/>
  <c r="Q22" i="5"/>
  <c r="P22" i="5"/>
  <c r="O22" i="5"/>
  <c r="N22" i="5"/>
  <c r="M22" i="5"/>
  <c r="L22" i="5"/>
  <c r="K22" i="5"/>
  <c r="J22" i="5"/>
  <c r="I22" i="5"/>
  <c r="H22" i="5"/>
  <c r="S21" i="5"/>
  <c r="R21" i="5"/>
  <c r="Q21" i="5"/>
  <c r="P21" i="5"/>
  <c r="O21" i="5"/>
  <c r="N21" i="5"/>
  <c r="M21" i="5"/>
  <c r="L21" i="5"/>
  <c r="K21" i="5"/>
  <c r="J21" i="5"/>
  <c r="I21" i="5"/>
  <c r="H21" i="5"/>
  <c r="S20" i="5"/>
  <c r="R20" i="5"/>
  <c r="Q20" i="5"/>
  <c r="P20" i="5"/>
  <c r="O20" i="5"/>
  <c r="N20" i="5"/>
  <c r="M20" i="5"/>
  <c r="L20" i="5"/>
  <c r="K20" i="5"/>
  <c r="J20" i="5"/>
  <c r="I20" i="5"/>
  <c r="H20" i="5"/>
  <c r="S19" i="5"/>
  <c r="R19" i="5"/>
  <c r="Q19" i="5"/>
  <c r="P19" i="5"/>
  <c r="O19" i="5"/>
  <c r="N19" i="5"/>
  <c r="M19" i="5"/>
  <c r="L19" i="5"/>
  <c r="K19" i="5"/>
  <c r="J19" i="5"/>
  <c r="I19" i="5"/>
  <c r="H19" i="5"/>
  <c r="S18" i="5"/>
  <c r="R18" i="5"/>
  <c r="Q18" i="5"/>
  <c r="P18" i="5"/>
  <c r="O18" i="5"/>
  <c r="N18" i="5"/>
  <c r="M18" i="5"/>
  <c r="L18" i="5"/>
  <c r="K18" i="5"/>
  <c r="J18" i="5"/>
  <c r="I18" i="5"/>
  <c r="H18" i="5"/>
  <c r="S17" i="5"/>
  <c r="R17" i="5"/>
  <c r="Q17" i="5"/>
  <c r="P17" i="5"/>
  <c r="O17" i="5"/>
  <c r="N17" i="5"/>
  <c r="M17" i="5"/>
  <c r="L17" i="5"/>
  <c r="K17" i="5"/>
  <c r="J17" i="5"/>
  <c r="I17" i="5"/>
  <c r="H17" i="5"/>
  <c r="S16" i="5"/>
  <c r="R16" i="5"/>
  <c r="Q16" i="5"/>
  <c r="P16" i="5"/>
  <c r="O16" i="5"/>
  <c r="N16" i="5"/>
  <c r="M16" i="5"/>
  <c r="L16" i="5"/>
  <c r="K16" i="5"/>
  <c r="J16" i="5"/>
  <c r="I16" i="5"/>
  <c r="H16" i="5"/>
  <c r="S15" i="5"/>
  <c r="R15" i="5"/>
  <c r="Q15" i="5"/>
  <c r="P15" i="5"/>
  <c r="O15" i="5"/>
  <c r="N15" i="5"/>
  <c r="M15" i="5"/>
  <c r="L15" i="5"/>
  <c r="K15" i="5"/>
  <c r="J15" i="5"/>
  <c r="I15" i="5"/>
  <c r="H15" i="5"/>
  <c r="S14" i="5"/>
  <c r="R14" i="5"/>
  <c r="Q14" i="5"/>
  <c r="P14" i="5"/>
  <c r="O14" i="5"/>
  <c r="N14" i="5"/>
  <c r="M14" i="5"/>
  <c r="L14" i="5"/>
  <c r="K14" i="5"/>
  <c r="J14" i="5"/>
  <c r="I14" i="5"/>
  <c r="H14" i="5"/>
  <c r="S13" i="5"/>
  <c r="R13" i="5"/>
  <c r="Q13" i="5"/>
  <c r="P13" i="5"/>
  <c r="O13" i="5"/>
  <c r="N13" i="5"/>
  <c r="M13" i="5"/>
  <c r="L13" i="5"/>
  <c r="K13" i="5"/>
  <c r="J13" i="5"/>
  <c r="I13" i="5"/>
  <c r="H13" i="5"/>
  <c r="S12" i="5"/>
  <c r="R12" i="5"/>
  <c r="Q12" i="5"/>
  <c r="P12" i="5"/>
  <c r="O12" i="5"/>
  <c r="N12" i="5"/>
  <c r="M12" i="5"/>
  <c r="L12" i="5"/>
  <c r="K12" i="5"/>
  <c r="J12" i="5"/>
  <c r="I12" i="5"/>
  <c r="H12" i="5"/>
  <c r="S11" i="5"/>
  <c r="R11" i="5"/>
  <c r="Q11" i="5"/>
  <c r="P11" i="5"/>
  <c r="O11" i="5"/>
  <c r="N11" i="5"/>
  <c r="M11" i="5"/>
  <c r="L11" i="5"/>
  <c r="K11" i="5"/>
  <c r="J11" i="5"/>
  <c r="I11" i="5"/>
  <c r="H11" i="5"/>
  <c r="S10" i="5"/>
  <c r="R10" i="5"/>
  <c r="Q10" i="5"/>
  <c r="P10" i="5"/>
  <c r="O10" i="5"/>
  <c r="N10" i="5"/>
  <c r="M10" i="5"/>
  <c r="L10" i="5"/>
  <c r="K10" i="5"/>
  <c r="J10" i="5"/>
  <c r="I10" i="5"/>
  <c r="H10" i="5"/>
  <c r="S9" i="5"/>
  <c r="R9" i="5"/>
  <c r="Q9" i="5"/>
  <c r="P9" i="5"/>
  <c r="O9" i="5"/>
  <c r="N9" i="5"/>
  <c r="M9" i="5"/>
  <c r="L9" i="5"/>
  <c r="K9" i="5"/>
  <c r="J9" i="5"/>
  <c r="I9" i="5"/>
  <c r="H9" i="5"/>
  <c r="S8" i="5"/>
  <c r="R8" i="5"/>
  <c r="Q8" i="5"/>
  <c r="P8" i="5"/>
  <c r="O8" i="5"/>
  <c r="N8" i="5"/>
  <c r="M8" i="5"/>
  <c r="L8" i="5"/>
  <c r="K8" i="5"/>
  <c r="J8" i="5"/>
  <c r="I8" i="5"/>
  <c r="H8" i="5"/>
  <c r="S7" i="5"/>
  <c r="R7" i="5"/>
  <c r="Q7" i="5"/>
  <c r="P7" i="5"/>
  <c r="O7" i="5"/>
  <c r="N7" i="5"/>
  <c r="M7" i="5"/>
  <c r="L7" i="5"/>
  <c r="K7" i="5"/>
  <c r="J7" i="5"/>
  <c r="I7" i="5"/>
  <c r="H7" i="5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9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6" i="7"/>
  <c r="F97" i="7"/>
  <c r="S92" i="7"/>
  <c r="R92" i="7"/>
  <c r="Q92" i="7"/>
  <c r="P92" i="7"/>
  <c r="O92" i="7"/>
  <c r="N92" i="7"/>
  <c r="M92" i="7"/>
  <c r="L92" i="7"/>
  <c r="K92" i="7"/>
  <c r="J92" i="7"/>
  <c r="I92" i="7"/>
  <c r="H92" i="7"/>
  <c r="S91" i="7"/>
  <c r="R91" i="7"/>
  <c r="Q91" i="7"/>
  <c r="P91" i="7"/>
  <c r="O91" i="7"/>
  <c r="N91" i="7"/>
  <c r="M91" i="7"/>
  <c r="L91" i="7"/>
  <c r="K91" i="7"/>
  <c r="J91" i="7"/>
  <c r="I91" i="7"/>
  <c r="H91" i="7"/>
  <c r="S90" i="7"/>
  <c r="R90" i="7"/>
  <c r="Q90" i="7"/>
  <c r="P90" i="7"/>
  <c r="O90" i="7"/>
  <c r="N90" i="7"/>
  <c r="M90" i="7"/>
  <c r="L90" i="7"/>
  <c r="K90" i="7"/>
  <c r="J90" i="7"/>
  <c r="I90" i="7"/>
  <c r="H90" i="7"/>
  <c r="S89" i="7"/>
  <c r="R89" i="7"/>
  <c r="Q89" i="7"/>
  <c r="P89" i="7"/>
  <c r="O89" i="7"/>
  <c r="N89" i="7"/>
  <c r="M89" i="7"/>
  <c r="L89" i="7"/>
  <c r="K89" i="7"/>
  <c r="J89" i="7"/>
  <c r="I89" i="7"/>
  <c r="H89" i="7"/>
  <c r="U88" i="7"/>
  <c r="S88" i="7"/>
  <c r="R88" i="7"/>
  <c r="Q88" i="7"/>
  <c r="P88" i="7"/>
  <c r="O88" i="7"/>
  <c r="N88" i="7"/>
  <c r="M88" i="7"/>
  <c r="L88" i="7"/>
  <c r="K88" i="7"/>
  <c r="J88" i="7"/>
  <c r="I88" i="7"/>
  <c r="H88" i="7"/>
  <c r="S87" i="7"/>
  <c r="R87" i="7"/>
  <c r="Q87" i="7"/>
  <c r="P87" i="7"/>
  <c r="O87" i="7"/>
  <c r="N87" i="7"/>
  <c r="M87" i="7"/>
  <c r="L87" i="7"/>
  <c r="K87" i="7"/>
  <c r="J87" i="7"/>
  <c r="I87" i="7"/>
  <c r="H87" i="7"/>
  <c r="S86" i="7"/>
  <c r="R86" i="7"/>
  <c r="Q86" i="7"/>
  <c r="P86" i="7"/>
  <c r="O86" i="7"/>
  <c r="N86" i="7"/>
  <c r="M86" i="7"/>
  <c r="L86" i="7"/>
  <c r="K86" i="7"/>
  <c r="J86" i="7"/>
  <c r="I86" i="7"/>
  <c r="H86" i="7"/>
  <c r="S85" i="7"/>
  <c r="R85" i="7"/>
  <c r="Q85" i="7"/>
  <c r="P85" i="7"/>
  <c r="O85" i="7"/>
  <c r="N85" i="7"/>
  <c r="M85" i="7"/>
  <c r="L85" i="7"/>
  <c r="K85" i="7"/>
  <c r="J85" i="7"/>
  <c r="I85" i="7"/>
  <c r="H85" i="7"/>
  <c r="S84" i="7"/>
  <c r="R84" i="7"/>
  <c r="Q84" i="7"/>
  <c r="P84" i="7"/>
  <c r="O84" i="7"/>
  <c r="N84" i="7"/>
  <c r="M84" i="7"/>
  <c r="L84" i="7"/>
  <c r="K84" i="7"/>
  <c r="J84" i="7"/>
  <c r="I84" i="7"/>
  <c r="H84" i="7"/>
  <c r="S83" i="7"/>
  <c r="R83" i="7"/>
  <c r="Q83" i="7"/>
  <c r="P83" i="7"/>
  <c r="O83" i="7"/>
  <c r="N83" i="7"/>
  <c r="M83" i="7"/>
  <c r="L83" i="7"/>
  <c r="K83" i="7"/>
  <c r="J83" i="7"/>
  <c r="I83" i="7"/>
  <c r="H83" i="7"/>
  <c r="S82" i="7"/>
  <c r="R82" i="7"/>
  <c r="Q82" i="7"/>
  <c r="P82" i="7"/>
  <c r="O82" i="7"/>
  <c r="N82" i="7"/>
  <c r="M82" i="7"/>
  <c r="L82" i="7"/>
  <c r="K82" i="7"/>
  <c r="J82" i="7"/>
  <c r="I82" i="7"/>
  <c r="H82" i="7"/>
  <c r="S81" i="7"/>
  <c r="R81" i="7"/>
  <c r="Q81" i="7"/>
  <c r="P81" i="7"/>
  <c r="O81" i="7"/>
  <c r="N81" i="7"/>
  <c r="M81" i="7"/>
  <c r="L81" i="7"/>
  <c r="K81" i="7"/>
  <c r="J81" i="7"/>
  <c r="I81" i="7"/>
  <c r="H81" i="7"/>
  <c r="S80" i="7"/>
  <c r="R80" i="7"/>
  <c r="Q80" i="7"/>
  <c r="P80" i="7"/>
  <c r="O80" i="7"/>
  <c r="N80" i="7"/>
  <c r="M80" i="7"/>
  <c r="L80" i="7"/>
  <c r="K80" i="7"/>
  <c r="J80" i="7"/>
  <c r="I80" i="7"/>
  <c r="H80" i="7"/>
  <c r="S79" i="7"/>
  <c r="R79" i="7"/>
  <c r="Q79" i="7"/>
  <c r="P79" i="7"/>
  <c r="O79" i="7"/>
  <c r="N79" i="7"/>
  <c r="M79" i="7"/>
  <c r="L79" i="7"/>
  <c r="K79" i="7"/>
  <c r="J79" i="7"/>
  <c r="I79" i="7"/>
  <c r="H79" i="7"/>
  <c r="S78" i="7"/>
  <c r="R78" i="7"/>
  <c r="Q78" i="7"/>
  <c r="P78" i="7"/>
  <c r="O78" i="7"/>
  <c r="N78" i="7"/>
  <c r="M78" i="7"/>
  <c r="L78" i="7"/>
  <c r="K78" i="7"/>
  <c r="J78" i="7"/>
  <c r="I78" i="7"/>
  <c r="H78" i="7"/>
  <c r="S77" i="7"/>
  <c r="R77" i="7"/>
  <c r="Q77" i="7"/>
  <c r="P77" i="7"/>
  <c r="O77" i="7"/>
  <c r="N77" i="7"/>
  <c r="M77" i="7"/>
  <c r="L77" i="7"/>
  <c r="K77" i="7"/>
  <c r="J77" i="7"/>
  <c r="I77" i="7"/>
  <c r="H77" i="7"/>
  <c r="S76" i="7"/>
  <c r="R76" i="7"/>
  <c r="Q76" i="7"/>
  <c r="P76" i="7"/>
  <c r="O76" i="7"/>
  <c r="N76" i="7"/>
  <c r="M76" i="7"/>
  <c r="L76" i="7"/>
  <c r="K76" i="7"/>
  <c r="J76" i="7"/>
  <c r="I76" i="7"/>
  <c r="H76" i="7"/>
  <c r="S75" i="7"/>
  <c r="R75" i="7"/>
  <c r="Q75" i="7"/>
  <c r="P75" i="7"/>
  <c r="O75" i="7"/>
  <c r="N75" i="7"/>
  <c r="M75" i="7"/>
  <c r="L75" i="7"/>
  <c r="K75" i="7"/>
  <c r="J75" i="7"/>
  <c r="I75" i="7"/>
  <c r="H75" i="7"/>
  <c r="S74" i="7"/>
  <c r="R74" i="7"/>
  <c r="Q74" i="7"/>
  <c r="P74" i="7"/>
  <c r="O74" i="7"/>
  <c r="N74" i="7"/>
  <c r="M74" i="7"/>
  <c r="L74" i="7"/>
  <c r="K74" i="7"/>
  <c r="J74" i="7"/>
  <c r="I74" i="7"/>
  <c r="H74" i="7"/>
  <c r="S73" i="7"/>
  <c r="R73" i="7"/>
  <c r="Q73" i="7"/>
  <c r="P73" i="7"/>
  <c r="O73" i="7"/>
  <c r="N73" i="7"/>
  <c r="M73" i="7"/>
  <c r="L73" i="7"/>
  <c r="K73" i="7"/>
  <c r="J73" i="7"/>
  <c r="I73" i="7"/>
  <c r="H73" i="7"/>
  <c r="S72" i="7"/>
  <c r="R72" i="7"/>
  <c r="Q72" i="7"/>
  <c r="P72" i="7"/>
  <c r="O72" i="7"/>
  <c r="N72" i="7"/>
  <c r="M72" i="7"/>
  <c r="L72" i="7"/>
  <c r="K72" i="7"/>
  <c r="J72" i="7"/>
  <c r="I72" i="7"/>
  <c r="H72" i="7"/>
  <c r="S71" i="7"/>
  <c r="R71" i="7"/>
  <c r="Q71" i="7"/>
  <c r="P71" i="7"/>
  <c r="O71" i="7"/>
  <c r="N71" i="7"/>
  <c r="M71" i="7"/>
  <c r="L71" i="7"/>
  <c r="K71" i="7"/>
  <c r="J71" i="7"/>
  <c r="I71" i="7"/>
  <c r="H71" i="7"/>
  <c r="S70" i="7"/>
  <c r="R70" i="7"/>
  <c r="Q70" i="7"/>
  <c r="P70" i="7"/>
  <c r="O70" i="7"/>
  <c r="N70" i="7"/>
  <c r="M70" i="7"/>
  <c r="L70" i="7"/>
  <c r="K70" i="7"/>
  <c r="J70" i="7"/>
  <c r="I70" i="7"/>
  <c r="H70" i="7"/>
  <c r="S69" i="7"/>
  <c r="R69" i="7"/>
  <c r="Q69" i="7"/>
  <c r="P69" i="7"/>
  <c r="O69" i="7"/>
  <c r="N69" i="7"/>
  <c r="M69" i="7"/>
  <c r="L69" i="7"/>
  <c r="K69" i="7"/>
  <c r="J69" i="7"/>
  <c r="I69" i="7"/>
  <c r="H69" i="7"/>
  <c r="S68" i="7"/>
  <c r="R68" i="7"/>
  <c r="Q68" i="7"/>
  <c r="P68" i="7"/>
  <c r="O68" i="7"/>
  <c r="N68" i="7"/>
  <c r="M68" i="7"/>
  <c r="L68" i="7"/>
  <c r="K68" i="7"/>
  <c r="J68" i="7"/>
  <c r="I68" i="7"/>
  <c r="H68" i="7"/>
  <c r="S67" i="7"/>
  <c r="R67" i="7"/>
  <c r="Q67" i="7"/>
  <c r="P67" i="7"/>
  <c r="O67" i="7"/>
  <c r="N67" i="7"/>
  <c r="M67" i="7"/>
  <c r="L67" i="7"/>
  <c r="K67" i="7"/>
  <c r="J67" i="7"/>
  <c r="I67" i="7"/>
  <c r="H67" i="7"/>
  <c r="S66" i="7"/>
  <c r="R66" i="7"/>
  <c r="Q66" i="7"/>
  <c r="P66" i="7"/>
  <c r="O66" i="7"/>
  <c r="N66" i="7"/>
  <c r="M66" i="7"/>
  <c r="L66" i="7"/>
  <c r="K66" i="7"/>
  <c r="J66" i="7"/>
  <c r="I66" i="7"/>
  <c r="H66" i="7"/>
  <c r="S65" i="7"/>
  <c r="R65" i="7"/>
  <c r="Q65" i="7"/>
  <c r="P65" i="7"/>
  <c r="O65" i="7"/>
  <c r="N65" i="7"/>
  <c r="M65" i="7"/>
  <c r="L65" i="7"/>
  <c r="K65" i="7"/>
  <c r="J65" i="7"/>
  <c r="I65" i="7"/>
  <c r="H65" i="7"/>
  <c r="S64" i="7"/>
  <c r="R64" i="7"/>
  <c r="Q64" i="7"/>
  <c r="P64" i="7"/>
  <c r="O64" i="7"/>
  <c r="N64" i="7"/>
  <c r="M64" i="7"/>
  <c r="L64" i="7"/>
  <c r="K64" i="7"/>
  <c r="J64" i="7"/>
  <c r="I64" i="7"/>
  <c r="H64" i="7"/>
  <c r="S63" i="7"/>
  <c r="R63" i="7"/>
  <c r="Q63" i="7"/>
  <c r="P63" i="7"/>
  <c r="O63" i="7"/>
  <c r="N63" i="7"/>
  <c r="M63" i="7"/>
  <c r="L63" i="7"/>
  <c r="K63" i="7"/>
  <c r="J63" i="7"/>
  <c r="I63" i="7"/>
  <c r="H63" i="7"/>
  <c r="S62" i="7"/>
  <c r="R62" i="7"/>
  <c r="Q62" i="7"/>
  <c r="P62" i="7"/>
  <c r="O62" i="7"/>
  <c r="N62" i="7"/>
  <c r="M62" i="7"/>
  <c r="L62" i="7"/>
  <c r="K62" i="7"/>
  <c r="J62" i="7"/>
  <c r="I62" i="7"/>
  <c r="H62" i="7"/>
  <c r="S61" i="7"/>
  <c r="R61" i="7"/>
  <c r="Q61" i="7"/>
  <c r="P61" i="7"/>
  <c r="O61" i="7"/>
  <c r="N61" i="7"/>
  <c r="M61" i="7"/>
  <c r="L61" i="7"/>
  <c r="K61" i="7"/>
  <c r="J61" i="7"/>
  <c r="I61" i="7"/>
  <c r="H61" i="7"/>
  <c r="S60" i="7"/>
  <c r="R60" i="7"/>
  <c r="Q60" i="7"/>
  <c r="P60" i="7"/>
  <c r="O60" i="7"/>
  <c r="N60" i="7"/>
  <c r="M60" i="7"/>
  <c r="L60" i="7"/>
  <c r="K60" i="7"/>
  <c r="J60" i="7"/>
  <c r="I60" i="7"/>
  <c r="H60" i="7"/>
  <c r="S59" i="7"/>
  <c r="R59" i="7"/>
  <c r="Q59" i="7"/>
  <c r="P59" i="7"/>
  <c r="O59" i="7"/>
  <c r="N59" i="7"/>
  <c r="M59" i="7"/>
  <c r="L59" i="7"/>
  <c r="K59" i="7"/>
  <c r="J59" i="7"/>
  <c r="I59" i="7"/>
  <c r="H59" i="7"/>
  <c r="S58" i="7"/>
  <c r="R58" i="7"/>
  <c r="Q58" i="7"/>
  <c r="P58" i="7"/>
  <c r="O58" i="7"/>
  <c r="N58" i="7"/>
  <c r="M58" i="7"/>
  <c r="L58" i="7"/>
  <c r="K58" i="7"/>
  <c r="J58" i="7"/>
  <c r="I58" i="7"/>
  <c r="H58" i="7"/>
  <c r="S57" i="7"/>
  <c r="R57" i="7"/>
  <c r="Q57" i="7"/>
  <c r="P57" i="7"/>
  <c r="O57" i="7"/>
  <c r="N57" i="7"/>
  <c r="M57" i="7"/>
  <c r="L57" i="7"/>
  <c r="K57" i="7"/>
  <c r="J57" i="7"/>
  <c r="I57" i="7"/>
  <c r="H57" i="7"/>
  <c r="S56" i="7"/>
  <c r="R56" i="7"/>
  <c r="Q56" i="7"/>
  <c r="P56" i="7"/>
  <c r="O56" i="7"/>
  <c r="N56" i="7"/>
  <c r="M56" i="7"/>
  <c r="L56" i="7"/>
  <c r="K56" i="7"/>
  <c r="J56" i="7"/>
  <c r="I56" i="7"/>
  <c r="H56" i="7"/>
  <c r="S55" i="7"/>
  <c r="R55" i="7"/>
  <c r="Q55" i="7"/>
  <c r="P55" i="7"/>
  <c r="O55" i="7"/>
  <c r="N55" i="7"/>
  <c r="M55" i="7"/>
  <c r="L55" i="7"/>
  <c r="K55" i="7"/>
  <c r="J55" i="7"/>
  <c r="I55" i="7"/>
  <c r="H55" i="7"/>
  <c r="S54" i="7"/>
  <c r="R54" i="7"/>
  <c r="Q54" i="7"/>
  <c r="P54" i="7"/>
  <c r="O54" i="7"/>
  <c r="N54" i="7"/>
  <c r="M54" i="7"/>
  <c r="L54" i="7"/>
  <c r="K54" i="7"/>
  <c r="J54" i="7"/>
  <c r="I54" i="7"/>
  <c r="H54" i="7"/>
  <c r="S53" i="7"/>
  <c r="R53" i="7"/>
  <c r="Q53" i="7"/>
  <c r="P53" i="7"/>
  <c r="O53" i="7"/>
  <c r="N53" i="7"/>
  <c r="M53" i="7"/>
  <c r="L53" i="7"/>
  <c r="K53" i="7"/>
  <c r="J53" i="7"/>
  <c r="I53" i="7"/>
  <c r="H53" i="7"/>
  <c r="S52" i="7"/>
  <c r="R52" i="7"/>
  <c r="Q52" i="7"/>
  <c r="P52" i="7"/>
  <c r="O52" i="7"/>
  <c r="N52" i="7"/>
  <c r="M52" i="7"/>
  <c r="L52" i="7"/>
  <c r="K52" i="7"/>
  <c r="J52" i="7"/>
  <c r="I52" i="7"/>
  <c r="H52" i="7"/>
  <c r="S51" i="7"/>
  <c r="R51" i="7"/>
  <c r="Q51" i="7"/>
  <c r="P51" i="7"/>
  <c r="O51" i="7"/>
  <c r="N51" i="7"/>
  <c r="M51" i="7"/>
  <c r="L51" i="7"/>
  <c r="K51" i="7"/>
  <c r="J51" i="7"/>
  <c r="I51" i="7"/>
  <c r="H51" i="7"/>
  <c r="S50" i="7"/>
  <c r="R50" i="7"/>
  <c r="Q50" i="7"/>
  <c r="P50" i="7"/>
  <c r="O50" i="7"/>
  <c r="N50" i="7"/>
  <c r="M50" i="7"/>
  <c r="L50" i="7"/>
  <c r="K50" i="7"/>
  <c r="J50" i="7"/>
  <c r="I50" i="7"/>
  <c r="H50" i="7"/>
  <c r="S49" i="7"/>
  <c r="R49" i="7"/>
  <c r="Q49" i="7"/>
  <c r="P49" i="7"/>
  <c r="O49" i="7"/>
  <c r="N49" i="7"/>
  <c r="M49" i="7"/>
  <c r="L49" i="7"/>
  <c r="K49" i="7"/>
  <c r="J49" i="7"/>
  <c r="I49" i="7"/>
  <c r="H49" i="7"/>
  <c r="S48" i="7"/>
  <c r="R48" i="7"/>
  <c r="Q48" i="7"/>
  <c r="P48" i="7"/>
  <c r="O48" i="7"/>
  <c r="N48" i="7"/>
  <c r="M48" i="7"/>
  <c r="L48" i="7"/>
  <c r="K48" i="7"/>
  <c r="J48" i="7"/>
  <c r="I48" i="7"/>
  <c r="H48" i="7"/>
  <c r="S47" i="7"/>
  <c r="R47" i="7"/>
  <c r="Q47" i="7"/>
  <c r="P47" i="7"/>
  <c r="O47" i="7"/>
  <c r="N47" i="7"/>
  <c r="M47" i="7"/>
  <c r="L47" i="7"/>
  <c r="K47" i="7"/>
  <c r="J47" i="7"/>
  <c r="I47" i="7"/>
  <c r="H47" i="7"/>
  <c r="S46" i="7"/>
  <c r="R46" i="7"/>
  <c r="Q46" i="7"/>
  <c r="P46" i="7"/>
  <c r="O46" i="7"/>
  <c r="N46" i="7"/>
  <c r="M46" i="7"/>
  <c r="L46" i="7"/>
  <c r="K46" i="7"/>
  <c r="J46" i="7"/>
  <c r="I46" i="7"/>
  <c r="H46" i="7"/>
  <c r="S45" i="7"/>
  <c r="R45" i="7"/>
  <c r="Q45" i="7"/>
  <c r="P45" i="7"/>
  <c r="O45" i="7"/>
  <c r="N45" i="7"/>
  <c r="M45" i="7"/>
  <c r="L45" i="7"/>
  <c r="K45" i="7"/>
  <c r="J45" i="7"/>
  <c r="I45" i="7"/>
  <c r="H45" i="7"/>
  <c r="S44" i="7"/>
  <c r="R44" i="7"/>
  <c r="Q44" i="7"/>
  <c r="P44" i="7"/>
  <c r="O44" i="7"/>
  <c r="N44" i="7"/>
  <c r="M44" i="7"/>
  <c r="L44" i="7"/>
  <c r="K44" i="7"/>
  <c r="J44" i="7"/>
  <c r="I44" i="7"/>
  <c r="H44" i="7"/>
  <c r="S43" i="7"/>
  <c r="R43" i="7"/>
  <c r="Q43" i="7"/>
  <c r="P43" i="7"/>
  <c r="O43" i="7"/>
  <c r="N43" i="7"/>
  <c r="M43" i="7"/>
  <c r="L43" i="7"/>
  <c r="K43" i="7"/>
  <c r="J43" i="7"/>
  <c r="I43" i="7"/>
  <c r="H43" i="7"/>
  <c r="S42" i="7"/>
  <c r="R42" i="7"/>
  <c r="Q42" i="7"/>
  <c r="P42" i="7"/>
  <c r="O42" i="7"/>
  <c r="N42" i="7"/>
  <c r="M42" i="7"/>
  <c r="L42" i="7"/>
  <c r="K42" i="7"/>
  <c r="J42" i="7"/>
  <c r="I42" i="7"/>
  <c r="H42" i="7"/>
  <c r="S41" i="7"/>
  <c r="R41" i="7"/>
  <c r="Q41" i="7"/>
  <c r="P41" i="7"/>
  <c r="O41" i="7"/>
  <c r="N41" i="7"/>
  <c r="M41" i="7"/>
  <c r="L41" i="7"/>
  <c r="K41" i="7"/>
  <c r="J41" i="7"/>
  <c r="I41" i="7"/>
  <c r="H41" i="7"/>
  <c r="S40" i="7"/>
  <c r="R40" i="7"/>
  <c r="Q40" i="7"/>
  <c r="P40" i="7"/>
  <c r="O40" i="7"/>
  <c r="N40" i="7"/>
  <c r="M40" i="7"/>
  <c r="L40" i="7"/>
  <c r="K40" i="7"/>
  <c r="J40" i="7"/>
  <c r="I40" i="7"/>
  <c r="H40" i="7"/>
  <c r="S39" i="7"/>
  <c r="R39" i="7"/>
  <c r="Q39" i="7"/>
  <c r="P39" i="7"/>
  <c r="O39" i="7"/>
  <c r="N39" i="7"/>
  <c r="M39" i="7"/>
  <c r="L39" i="7"/>
  <c r="K39" i="7"/>
  <c r="J39" i="7"/>
  <c r="I39" i="7"/>
  <c r="H39" i="7"/>
  <c r="S38" i="7"/>
  <c r="R38" i="7"/>
  <c r="Q38" i="7"/>
  <c r="P38" i="7"/>
  <c r="O38" i="7"/>
  <c r="N38" i="7"/>
  <c r="M38" i="7"/>
  <c r="L38" i="7"/>
  <c r="K38" i="7"/>
  <c r="J38" i="7"/>
  <c r="I38" i="7"/>
  <c r="H38" i="7"/>
  <c r="S37" i="7"/>
  <c r="R37" i="7"/>
  <c r="Q37" i="7"/>
  <c r="P37" i="7"/>
  <c r="O37" i="7"/>
  <c r="N37" i="7"/>
  <c r="M37" i="7"/>
  <c r="L37" i="7"/>
  <c r="K37" i="7"/>
  <c r="J37" i="7"/>
  <c r="I37" i="7"/>
  <c r="H37" i="7"/>
  <c r="S36" i="7"/>
  <c r="R36" i="7"/>
  <c r="Q36" i="7"/>
  <c r="P36" i="7"/>
  <c r="O36" i="7"/>
  <c r="N36" i="7"/>
  <c r="M36" i="7"/>
  <c r="L36" i="7"/>
  <c r="K36" i="7"/>
  <c r="J36" i="7"/>
  <c r="I36" i="7"/>
  <c r="H36" i="7"/>
  <c r="S35" i="7"/>
  <c r="R35" i="7"/>
  <c r="Q35" i="7"/>
  <c r="P35" i="7"/>
  <c r="O35" i="7"/>
  <c r="N35" i="7"/>
  <c r="M35" i="7"/>
  <c r="L35" i="7"/>
  <c r="K35" i="7"/>
  <c r="J35" i="7"/>
  <c r="I35" i="7"/>
  <c r="H35" i="7"/>
  <c r="S34" i="7"/>
  <c r="R34" i="7"/>
  <c r="Q34" i="7"/>
  <c r="P34" i="7"/>
  <c r="O34" i="7"/>
  <c r="N34" i="7"/>
  <c r="M34" i="7"/>
  <c r="L34" i="7"/>
  <c r="K34" i="7"/>
  <c r="J34" i="7"/>
  <c r="I34" i="7"/>
  <c r="H34" i="7"/>
  <c r="S33" i="7"/>
  <c r="R33" i="7"/>
  <c r="Q33" i="7"/>
  <c r="P33" i="7"/>
  <c r="O33" i="7"/>
  <c r="N33" i="7"/>
  <c r="M33" i="7"/>
  <c r="L33" i="7"/>
  <c r="K33" i="7"/>
  <c r="J33" i="7"/>
  <c r="I33" i="7"/>
  <c r="H33" i="7"/>
  <c r="S32" i="7"/>
  <c r="R32" i="7"/>
  <c r="Q32" i="7"/>
  <c r="P32" i="7"/>
  <c r="O32" i="7"/>
  <c r="N32" i="7"/>
  <c r="M32" i="7"/>
  <c r="L32" i="7"/>
  <c r="K32" i="7"/>
  <c r="J32" i="7"/>
  <c r="I32" i="7"/>
  <c r="H32" i="7"/>
  <c r="S31" i="7"/>
  <c r="R31" i="7"/>
  <c r="Q31" i="7"/>
  <c r="P31" i="7"/>
  <c r="O31" i="7"/>
  <c r="N31" i="7"/>
  <c r="M31" i="7"/>
  <c r="L31" i="7"/>
  <c r="K31" i="7"/>
  <c r="J31" i="7"/>
  <c r="I31" i="7"/>
  <c r="H31" i="7"/>
  <c r="S30" i="7"/>
  <c r="R30" i="7"/>
  <c r="Q30" i="7"/>
  <c r="P30" i="7"/>
  <c r="O30" i="7"/>
  <c r="N30" i="7"/>
  <c r="M30" i="7"/>
  <c r="L30" i="7"/>
  <c r="K30" i="7"/>
  <c r="J30" i="7"/>
  <c r="I30" i="7"/>
  <c r="H30" i="7"/>
  <c r="S29" i="7"/>
  <c r="R29" i="7"/>
  <c r="Q29" i="7"/>
  <c r="P29" i="7"/>
  <c r="O29" i="7"/>
  <c r="N29" i="7"/>
  <c r="M29" i="7"/>
  <c r="L29" i="7"/>
  <c r="K29" i="7"/>
  <c r="J29" i="7"/>
  <c r="I29" i="7"/>
  <c r="H29" i="7"/>
  <c r="S28" i="7"/>
  <c r="R28" i="7"/>
  <c r="Q28" i="7"/>
  <c r="P28" i="7"/>
  <c r="O28" i="7"/>
  <c r="N28" i="7"/>
  <c r="M28" i="7"/>
  <c r="L28" i="7"/>
  <c r="K28" i="7"/>
  <c r="J28" i="7"/>
  <c r="I28" i="7"/>
  <c r="H28" i="7"/>
  <c r="S27" i="7"/>
  <c r="R27" i="7"/>
  <c r="Q27" i="7"/>
  <c r="P27" i="7"/>
  <c r="O27" i="7"/>
  <c r="N27" i="7"/>
  <c r="M27" i="7"/>
  <c r="L27" i="7"/>
  <c r="K27" i="7"/>
  <c r="J27" i="7"/>
  <c r="I27" i="7"/>
  <c r="H27" i="7"/>
  <c r="S26" i="7"/>
  <c r="R26" i="7"/>
  <c r="Q26" i="7"/>
  <c r="P26" i="7"/>
  <c r="O26" i="7"/>
  <c r="N26" i="7"/>
  <c r="M26" i="7"/>
  <c r="L26" i="7"/>
  <c r="K26" i="7"/>
  <c r="J26" i="7"/>
  <c r="I26" i="7"/>
  <c r="H26" i="7"/>
  <c r="F25" i="7"/>
  <c r="S25" i="7"/>
  <c r="R25" i="7"/>
  <c r="Q25" i="7"/>
  <c r="P25" i="7"/>
  <c r="O25" i="7"/>
  <c r="N25" i="7"/>
  <c r="M25" i="7"/>
  <c r="L25" i="7"/>
  <c r="K25" i="7"/>
  <c r="J25" i="7"/>
  <c r="I25" i="7"/>
  <c r="H25" i="7"/>
  <c r="S24" i="7"/>
  <c r="R24" i="7"/>
  <c r="Q24" i="7"/>
  <c r="P24" i="7"/>
  <c r="O24" i="7"/>
  <c r="N24" i="7"/>
  <c r="M24" i="7"/>
  <c r="L24" i="7"/>
  <c r="K24" i="7"/>
  <c r="J24" i="7"/>
  <c r="I24" i="7"/>
  <c r="H24" i="7"/>
  <c r="S23" i="7"/>
  <c r="R23" i="7"/>
  <c r="Q23" i="7"/>
  <c r="P23" i="7"/>
  <c r="O23" i="7"/>
  <c r="N23" i="7"/>
  <c r="M23" i="7"/>
  <c r="L23" i="7"/>
  <c r="K23" i="7"/>
  <c r="J23" i="7"/>
  <c r="I23" i="7"/>
  <c r="H23" i="7"/>
  <c r="S22" i="7"/>
  <c r="R22" i="7"/>
  <c r="Q22" i="7"/>
  <c r="P22" i="7"/>
  <c r="O22" i="7"/>
  <c r="N22" i="7"/>
  <c r="M22" i="7"/>
  <c r="L22" i="7"/>
  <c r="K22" i="7"/>
  <c r="J22" i="7"/>
  <c r="I22" i="7"/>
  <c r="H22" i="7"/>
  <c r="S21" i="7"/>
  <c r="R21" i="7"/>
  <c r="Q21" i="7"/>
  <c r="P21" i="7"/>
  <c r="O21" i="7"/>
  <c r="N21" i="7"/>
  <c r="M21" i="7"/>
  <c r="L21" i="7"/>
  <c r="K21" i="7"/>
  <c r="J21" i="7"/>
  <c r="I21" i="7"/>
  <c r="H21" i="7"/>
  <c r="S20" i="7"/>
  <c r="R20" i="7"/>
  <c r="Q20" i="7"/>
  <c r="P20" i="7"/>
  <c r="O20" i="7"/>
  <c r="N20" i="7"/>
  <c r="M20" i="7"/>
  <c r="L20" i="7"/>
  <c r="K20" i="7"/>
  <c r="J20" i="7"/>
  <c r="I20" i="7"/>
  <c r="H20" i="7"/>
  <c r="S19" i="7"/>
  <c r="R19" i="7"/>
  <c r="Q19" i="7"/>
  <c r="P19" i="7"/>
  <c r="O19" i="7"/>
  <c r="N19" i="7"/>
  <c r="M19" i="7"/>
  <c r="L19" i="7"/>
  <c r="K19" i="7"/>
  <c r="J19" i="7"/>
  <c r="I19" i="7"/>
  <c r="H19" i="7"/>
  <c r="S18" i="7"/>
  <c r="R18" i="7"/>
  <c r="Q18" i="7"/>
  <c r="P18" i="7"/>
  <c r="O18" i="7"/>
  <c r="N18" i="7"/>
  <c r="M18" i="7"/>
  <c r="L18" i="7"/>
  <c r="K18" i="7"/>
  <c r="J18" i="7"/>
  <c r="I18" i="7"/>
  <c r="H18" i="7"/>
  <c r="S17" i="7"/>
  <c r="R17" i="7"/>
  <c r="Q17" i="7"/>
  <c r="P17" i="7"/>
  <c r="O17" i="7"/>
  <c r="N17" i="7"/>
  <c r="M17" i="7"/>
  <c r="L17" i="7"/>
  <c r="K17" i="7"/>
  <c r="J17" i="7"/>
  <c r="I17" i="7"/>
  <c r="H17" i="7"/>
  <c r="S16" i="7"/>
  <c r="R16" i="7"/>
  <c r="Q16" i="7"/>
  <c r="P16" i="7"/>
  <c r="O16" i="7"/>
  <c r="N16" i="7"/>
  <c r="M16" i="7"/>
  <c r="L16" i="7"/>
  <c r="K16" i="7"/>
  <c r="J16" i="7"/>
  <c r="I16" i="7"/>
  <c r="H16" i="7"/>
  <c r="S15" i="7"/>
  <c r="R15" i="7"/>
  <c r="Q15" i="7"/>
  <c r="P15" i="7"/>
  <c r="O15" i="7"/>
  <c r="N15" i="7"/>
  <c r="M15" i="7"/>
  <c r="L15" i="7"/>
  <c r="K15" i="7"/>
  <c r="J15" i="7"/>
  <c r="I15" i="7"/>
  <c r="H15" i="7"/>
  <c r="S14" i="7"/>
  <c r="R14" i="7"/>
  <c r="Q14" i="7"/>
  <c r="P14" i="7"/>
  <c r="O14" i="7"/>
  <c r="N14" i="7"/>
  <c r="M14" i="7"/>
  <c r="L14" i="7"/>
  <c r="K14" i="7"/>
  <c r="J14" i="7"/>
  <c r="I14" i="7"/>
  <c r="H14" i="7"/>
  <c r="S13" i="7"/>
  <c r="R13" i="7"/>
  <c r="Q13" i="7"/>
  <c r="P13" i="7"/>
  <c r="O13" i="7"/>
  <c r="N13" i="7"/>
  <c r="M13" i="7"/>
  <c r="L13" i="7"/>
  <c r="K13" i="7"/>
  <c r="J13" i="7"/>
  <c r="I13" i="7"/>
  <c r="H13" i="7"/>
  <c r="S12" i="7"/>
  <c r="R12" i="7"/>
  <c r="Q12" i="7"/>
  <c r="P12" i="7"/>
  <c r="O12" i="7"/>
  <c r="N12" i="7"/>
  <c r="M12" i="7"/>
  <c r="L12" i="7"/>
  <c r="K12" i="7"/>
  <c r="J12" i="7"/>
  <c r="I12" i="7"/>
  <c r="H12" i="7"/>
  <c r="S11" i="7"/>
  <c r="R11" i="7"/>
  <c r="Q11" i="7"/>
  <c r="P11" i="7"/>
  <c r="O11" i="7"/>
  <c r="N11" i="7"/>
  <c r="M11" i="7"/>
  <c r="L11" i="7"/>
  <c r="K11" i="7"/>
  <c r="J11" i="7"/>
  <c r="I11" i="7"/>
  <c r="H11" i="7"/>
  <c r="S10" i="7"/>
  <c r="R10" i="7"/>
  <c r="Q10" i="7"/>
  <c r="P10" i="7"/>
  <c r="O10" i="7"/>
  <c r="N10" i="7"/>
  <c r="M10" i="7"/>
  <c r="L10" i="7"/>
  <c r="K10" i="7"/>
  <c r="J10" i="7"/>
  <c r="I10" i="7"/>
  <c r="H10" i="7"/>
  <c r="S9" i="7"/>
  <c r="R9" i="7"/>
  <c r="Q9" i="7"/>
  <c r="P9" i="7"/>
  <c r="O9" i="7"/>
  <c r="N9" i="7"/>
  <c r="M9" i="7"/>
  <c r="L9" i="7"/>
  <c r="K9" i="7"/>
  <c r="J9" i="7"/>
  <c r="I9" i="7"/>
  <c r="H9" i="7"/>
  <c r="S8" i="7"/>
  <c r="R8" i="7"/>
  <c r="Q8" i="7"/>
  <c r="P8" i="7"/>
  <c r="O8" i="7"/>
  <c r="N8" i="7"/>
  <c r="M8" i="7"/>
  <c r="L8" i="7"/>
  <c r="K8" i="7"/>
  <c r="J8" i="7"/>
  <c r="I8" i="7"/>
  <c r="H8" i="7"/>
  <c r="S7" i="7"/>
  <c r="R7" i="7"/>
  <c r="Q7" i="7"/>
  <c r="P7" i="7"/>
  <c r="O7" i="7"/>
  <c r="N7" i="7"/>
  <c r="M7" i="7"/>
  <c r="L7" i="7"/>
  <c r="K7" i="7"/>
  <c r="J7" i="7"/>
  <c r="I7" i="7"/>
  <c r="H7" i="7"/>
  <c r="F18" i="1"/>
  <c r="F17" i="1"/>
  <c r="F16" i="1"/>
  <c r="F15" i="1"/>
  <c r="F14" i="1"/>
  <c r="F9" i="1"/>
  <c r="F8" i="1"/>
  <c r="F6" i="1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9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8" i="6"/>
  <c r="F99" i="6"/>
  <c r="S95" i="6"/>
  <c r="R95" i="6"/>
  <c r="Q95" i="6"/>
  <c r="P95" i="6"/>
  <c r="O95" i="6"/>
  <c r="N95" i="6"/>
  <c r="M95" i="6"/>
  <c r="L95" i="6"/>
  <c r="K95" i="6"/>
  <c r="J95" i="6"/>
  <c r="I95" i="6"/>
  <c r="H95" i="6"/>
  <c r="S94" i="6"/>
  <c r="R94" i="6"/>
  <c r="Q94" i="6"/>
  <c r="P94" i="6"/>
  <c r="O94" i="6"/>
  <c r="N94" i="6"/>
  <c r="M94" i="6"/>
  <c r="L94" i="6"/>
  <c r="K94" i="6"/>
  <c r="J94" i="6"/>
  <c r="I94" i="6"/>
  <c r="H94" i="6"/>
  <c r="S93" i="6"/>
  <c r="R93" i="6"/>
  <c r="Q93" i="6"/>
  <c r="P93" i="6"/>
  <c r="O93" i="6"/>
  <c r="N93" i="6"/>
  <c r="M93" i="6"/>
  <c r="L93" i="6"/>
  <c r="K93" i="6"/>
  <c r="J93" i="6"/>
  <c r="I93" i="6"/>
  <c r="H93" i="6"/>
  <c r="S92" i="6"/>
  <c r="R92" i="6"/>
  <c r="Q92" i="6"/>
  <c r="P92" i="6"/>
  <c r="O92" i="6"/>
  <c r="N92" i="6"/>
  <c r="M92" i="6"/>
  <c r="L92" i="6"/>
  <c r="K92" i="6"/>
  <c r="J92" i="6"/>
  <c r="I92" i="6"/>
  <c r="H92" i="6"/>
  <c r="S91" i="6"/>
  <c r="R91" i="6"/>
  <c r="Q91" i="6"/>
  <c r="P91" i="6"/>
  <c r="O91" i="6"/>
  <c r="N91" i="6"/>
  <c r="M91" i="6"/>
  <c r="L91" i="6"/>
  <c r="K91" i="6"/>
  <c r="J91" i="6"/>
  <c r="I91" i="6"/>
  <c r="H91" i="6"/>
  <c r="S90" i="6"/>
  <c r="R90" i="6"/>
  <c r="Q90" i="6"/>
  <c r="P90" i="6"/>
  <c r="O90" i="6"/>
  <c r="N90" i="6"/>
  <c r="M90" i="6"/>
  <c r="L90" i="6"/>
  <c r="K90" i="6"/>
  <c r="J90" i="6"/>
  <c r="I90" i="6"/>
  <c r="H90" i="6"/>
  <c r="S89" i="6"/>
  <c r="R89" i="6"/>
  <c r="Q89" i="6"/>
  <c r="P89" i="6"/>
  <c r="O89" i="6"/>
  <c r="N89" i="6"/>
  <c r="M89" i="6"/>
  <c r="L89" i="6"/>
  <c r="K89" i="6"/>
  <c r="J89" i="6"/>
  <c r="I89" i="6"/>
  <c r="H89" i="6"/>
  <c r="S88" i="6"/>
  <c r="R88" i="6"/>
  <c r="Q88" i="6"/>
  <c r="P88" i="6"/>
  <c r="O88" i="6"/>
  <c r="N88" i="6"/>
  <c r="M88" i="6"/>
  <c r="L88" i="6"/>
  <c r="K88" i="6"/>
  <c r="J88" i="6"/>
  <c r="I88" i="6"/>
  <c r="H88" i="6"/>
  <c r="S87" i="6"/>
  <c r="R87" i="6"/>
  <c r="Q87" i="6"/>
  <c r="P87" i="6"/>
  <c r="O87" i="6"/>
  <c r="N87" i="6"/>
  <c r="M87" i="6"/>
  <c r="L87" i="6"/>
  <c r="K87" i="6"/>
  <c r="J87" i="6"/>
  <c r="I87" i="6"/>
  <c r="H87" i="6"/>
  <c r="S86" i="6"/>
  <c r="R86" i="6"/>
  <c r="Q86" i="6"/>
  <c r="P86" i="6"/>
  <c r="O86" i="6"/>
  <c r="N86" i="6"/>
  <c r="M86" i="6"/>
  <c r="L86" i="6"/>
  <c r="K86" i="6"/>
  <c r="J86" i="6"/>
  <c r="I86" i="6"/>
  <c r="H86" i="6"/>
  <c r="S85" i="6"/>
  <c r="R85" i="6"/>
  <c r="Q85" i="6"/>
  <c r="P85" i="6"/>
  <c r="O85" i="6"/>
  <c r="N85" i="6"/>
  <c r="M85" i="6"/>
  <c r="L85" i="6"/>
  <c r="K85" i="6"/>
  <c r="J85" i="6"/>
  <c r="I85" i="6"/>
  <c r="H85" i="6"/>
  <c r="S84" i="6"/>
  <c r="R84" i="6"/>
  <c r="Q84" i="6"/>
  <c r="P84" i="6"/>
  <c r="O84" i="6"/>
  <c r="N84" i="6"/>
  <c r="M84" i="6"/>
  <c r="L84" i="6"/>
  <c r="K84" i="6"/>
  <c r="J84" i="6"/>
  <c r="I84" i="6"/>
  <c r="H84" i="6"/>
  <c r="S83" i="6"/>
  <c r="R83" i="6"/>
  <c r="Q83" i="6"/>
  <c r="P83" i="6"/>
  <c r="O83" i="6"/>
  <c r="N83" i="6"/>
  <c r="M83" i="6"/>
  <c r="L83" i="6"/>
  <c r="K83" i="6"/>
  <c r="J83" i="6"/>
  <c r="I83" i="6"/>
  <c r="H83" i="6"/>
  <c r="S82" i="6"/>
  <c r="R82" i="6"/>
  <c r="Q82" i="6"/>
  <c r="P82" i="6"/>
  <c r="O82" i="6"/>
  <c r="N82" i="6"/>
  <c r="M82" i="6"/>
  <c r="L82" i="6"/>
  <c r="K82" i="6"/>
  <c r="J82" i="6"/>
  <c r="I82" i="6"/>
  <c r="H82" i="6"/>
  <c r="S81" i="6"/>
  <c r="R81" i="6"/>
  <c r="Q81" i="6"/>
  <c r="P81" i="6"/>
  <c r="O81" i="6"/>
  <c r="N81" i="6"/>
  <c r="M81" i="6"/>
  <c r="L81" i="6"/>
  <c r="K81" i="6"/>
  <c r="J81" i="6"/>
  <c r="I81" i="6"/>
  <c r="H81" i="6"/>
  <c r="S80" i="6"/>
  <c r="R80" i="6"/>
  <c r="Q80" i="6"/>
  <c r="P80" i="6"/>
  <c r="O80" i="6"/>
  <c r="N80" i="6"/>
  <c r="M80" i="6"/>
  <c r="L80" i="6"/>
  <c r="K80" i="6"/>
  <c r="J80" i="6"/>
  <c r="I80" i="6"/>
  <c r="H80" i="6"/>
  <c r="S79" i="6"/>
  <c r="R79" i="6"/>
  <c r="Q79" i="6"/>
  <c r="P79" i="6"/>
  <c r="O79" i="6"/>
  <c r="N79" i="6"/>
  <c r="M79" i="6"/>
  <c r="L79" i="6"/>
  <c r="K79" i="6"/>
  <c r="J79" i="6"/>
  <c r="I79" i="6"/>
  <c r="H79" i="6"/>
  <c r="S78" i="6"/>
  <c r="R78" i="6"/>
  <c r="Q78" i="6"/>
  <c r="P78" i="6"/>
  <c r="O78" i="6"/>
  <c r="N78" i="6"/>
  <c r="M78" i="6"/>
  <c r="L78" i="6"/>
  <c r="K78" i="6"/>
  <c r="J78" i="6"/>
  <c r="I78" i="6"/>
  <c r="H78" i="6"/>
  <c r="S77" i="6"/>
  <c r="R77" i="6"/>
  <c r="Q77" i="6"/>
  <c r="P77" i="6"/>
  <c r="O77" i="6"/>
  <c r="N77" i="6"/>
  <c r="M77" i="6"/>
  <c r="L77" i="6"/>
  <c r="K77" i="6"/>
  <c r="J77" i="6"/>
  <c r="I77" i="6"/>
  <c r="H77" i="6"/>
  <c r="S76" i="6"/>
  <c r="R76" i="6"/>
  <c r="Q76" i="6"/>
  <c r="P76" i="6"/>
  <c r="O76" i="6"/>
  <c r="N76" i="6"/>
  <c r="M76" i="6"/>
  <c r="L76" i="6"/>
  <c r="K76" i="6"/>
  <c r="J76" i="6"/>
  <c r="I76" i="6"/>
  <c r="H76" i="6"/>
  <c r="S75" i="6"/>
  <c r="R75" i="6"/>
  <c r="Q75" i="6"/>
  <c r="P75" i="6"/>
  <c r="O75" i="6"/>
  <c r="N75" i="6"/>
  <c r="M75" i="6"/>
  <c r="L75" i="6"/>
  <c r="K75" i="6"/>
  <c r="J75" i="6"/>
  <c r="I75" i="6"/>
  <c r="H75" i="6"/>
  <c r="S74" i="6"/>
  <c r="R74" i="6"/>
  <c r="Q74" i="6"/>
  <c r="P74" i="6"/>
  <c r="O74" i="6"/>
  <c r="N74" i="6"/>
  <c r="M74" i="6"/>
  <c r="L74" i="6"/>
  <c r="K74" i="6"/>
  <c r="J74" i="6"/>
  <c r="I74" i="6"/>
  <c r="H74" i="6"/>
  <c r="S73" i="6"/>
  <c r="R73" i="6"/>
  <c r="Q73" i="6"/>
  <c r="P73" i="6"/>
  <c r="O73" i="6"/>
  <c r="N73" i="6"/>
  <c r="M73" i="6"/>
  <c r="L73" i="6"/>
  <c r="K73" i="6"/>
  <c r="J73" i="6"/>
  <c r="I73" i="6"/>
  <c r="H73" i="6"/>
  <c r="S72" i="6"/>
  <c r="R72" i="6"/>
  <c r="Q72" i="6"/>
  <c r="P72" i="6"/>
  <c r="O72" i="6"/>
  <c r="N72" i="6"/>
  <c r="M72" i="6"/>
  <c r="L72" i="6"/>
  <c r="K72" i="6"/>
  <c r="J72" i="6"/>
  <c r="I72" i="6"/>
  <c r="H72" i="6"/>
  <c r="S71" i="6"/>
  <c r="R71" i="6"/>
  <c r="Q71" i="6"/>
  <c r="P71" i="6"/>
  <c r="O71" i="6"/>
  <c r="N71" i="6"/>
  <c r="M71" i="6"/>
  <c r="L71" i="6"/>
  <c r="K71" i="6"/>
  <c r="J71" i="6"/>
  <c r="I71" i="6"/>
  <c r="H71" i="6"/>
  <c r="S70" i="6"/>
  <c r="R70" i="6"/>
  <c r="Q70" i="6"/>
  <c r="P70" i="6"/>
  <c r="O70" i="6"/>
  <c r="N70" i="6"/>
  <c r="L70" i="6"/>
  <c r="K70" i="6"/>
  <c r="J70" i="6"/>
  <c r="I70" i="6"/>
  <c r="H70" i="6"/>
  <c r="S69" i="6"/>
  <c r="R69" i="6"/>
  <c r="Q69" i="6"/>
  <c r="P69" i="6"/>
  <c r="O69" i="6"/>
  <c r="N69" i="6"/>
  <c r="M69" i="6"/>
  <c r="L69" i="6"/>
  <c r="K69" i="6"/>
  <c r="J69" i="6"/>
  <c r="I69" i="6"/>
  <c r="H69" i="6"/>
  <c r="S68" i="6"/>
  <c r="R68" i="6"/>
  <c r="Q68" i="6"/>
  <c r="P68" i="6"/>
  <c r="O68" i="6"/>
  <c r="N68" i="6"/>
  <c r="M68" i="6"/>
  <c r="L68" i="6"/>
  <c r="K68" i="6"/>
  <c r="J68" i="6"/>
  <c r="I68" i="6"/>
  <c r="H68" i="6"/>
  <c r="S67" i="6"/>
  <c r="R67" i="6"/>
  <c r="Q67" i="6"/>
  <c r="P67" i="6"/>
  <c r="O67" i="6"/>
  <c r="N67" i="6"/>
  <c r="M67" i="6"/>
  <c r="L67" i="6"/>
  <c r="K67" i="6"/>
  <c r="J67" i="6"/>
  <c r="I67" i="6"/>
  <c r="H67" i="6"/>
  <c r="S66" i="6"/>
  <c r="R66" i="6"/>
  <c r="Q66" i="6"/>
  <c r="P66" i="6"/>
  <c r="O66" i="6"/>
  <c r="N66" i="6"/>
  <c r="M66" i="6"/>
  <c r="L66" i="6"/>
  <c r="K66" i="6"/>
  <c r="J66" i="6"/>
  <c r="I66" i="6"/>
  <c r="H66" i="6"/>
  <c r="R64" i="6"/>
  <c r="Q64" i="6"/>
  <c r="P64" i="6"/>
  <c r="O64" i="6"/>
  <c r="N64" i="6"/>
  <c r="M64" i="6"/>
  <c r="L64" i="6"/>
  <c r="K64" i="6"/>
  <c r="J64" i="6"/>
  <c r="I64" i="6"/>
  <c r="H64" i="6"/>
  <c r="S63" i="6"/>
  <c r="R63" i="6"/>
  <c r="Q63" i="6"/>
  <c r="P63" i="6"/>
  <c r="O63" i="6"/>
  <c r="N63" i="6"/>
  <c r="M63" i="6"/>
  <c r="L63" i="6"/>
  <c r="K63" i="6"/>
  <c r="J63" i="6"/>
  <c r="I63" i="6"/>
  <c r="H63" i="6"/>
  <c r="S62" i="6"/>
  <c r="R62" i="6"/>
  <c r="Q62" i="6"/>
  <c r="P62" i="6"/>
  <c r="O62" i="6"/>
  <c r="N62" i="6"/>
  <c r="M62" i="6"/>
  <c r="L62" i="6"/>
  <c r="K62" i="6"/>
  <c r="J62" i="6"/>
  <c r="I62" i="6"/>
  <c r="H62" i="6"/>
  <c r="S61" i="6"/>
  <c r="R61" i="6"/>
  <c r="Q61" i="6"/>
  <c r="P61" i="6"/>
  <c r="O61" i="6"/>
  <c r="N61" i="6"/>
  <c r="M61" i="6"/>
  <c r="L61" i="6"/>
  <c r="K61" i="6"/>
  <c r="J61" i="6"/>
  <c r="I61" i="6"/>
  <c r="H61" i="6"/>
  <c r="S60" i="6"/>
  <c r="R60" i="6"/>
  <c r="Q60" i="6"/>
  <c r="P60" i="6"/>
  <c r="O60" i="6"/>
  <c r="N60" i="6"/>
  <c r="M60" i="6"/>
  <c r="L60" i="6"/>
  <c r="K60" i="6"/>
  <c r="J60" i="6"/>
  <c r="I60" i="6"/>
  <c r="H60" i="6"/>
  <c r="S59" i="6"/>
  <c r="R59" i="6"/>
  <c r="Q59" i="6"/>
  <c r="P59" i="6"/>
  <c r="O59" i="6"/>
  <c r="N59" i="6"/>
  <c r="M59" i="6"/>
  <c r="L59" i="6"/>
  <c r="K59" i="6"/>
  <c r="J59" i="6"/>
  <c r="I59" i="6"/>
  <c r="H59" i="6"/>
  <c r="O58" i="6"/>
  <c r="N58" i="6"/>
  <c r="M58" i="6"/>
  <c r="L58" i="6"/>
  <c r="S57" i="6"/>
  <c r="R57" i="6"/>
  <c r="Q57" i="6"/>
  <c r="P57" i="6"/>
  <c r="O57" i="6"/>
  <c r="N57" i="6"/>
  <c r="M57" i="6"/>
  <c r="L57" i="6"/>
  <c r="K57" i="6"/>
  <c r="J57" i="6"/>
  <c r="I57" i="6"/>
  <c r="H57" i="6"/>
  <c r="S56" i="6"/>
  <c r="R56" i="6"/>
  <c r="Q56" i="6"/>
  <c r="P56" i="6"/>
  <c r="O56" i="6"/>
  <c r="N56" i="6"/>
  <c r="M56" i="6"/>
  <c r="L56" i="6"/>
  <c r="K56" i="6"/>
  <c r="J56" i="6"/>
  <c r="I56" i="6"/>
  <c r="H56" i="6"/>
  <c r="S55" i="6"/>
  <c r="R55" i="6"/>
  <c r="Q55" i="6"/>
  <c r="P55" i="6"/>
  <c r="O55" i="6"/>
  <c r="N55" i="6"/>
  <c r="M55" i="6"/>
  <c r="L55" i="6"/>
  <c r="K55" i="6"/>
  <c r="J55" i="6"/>
  <c r="I55" i="6"/>
  <c r="H55" i="6"/>
  <c r="S54" i="6"/>
  <c r="R54" i="6"/>
  <c r="Q54" i="6"/>
  <c r="P54" i="6"/>
  <c r="O54" i="6"/>
  <c r="N54" i="6"/>
  <c r="M54" i="6"/>
  <c r="L54" i="6"/>
  <c r="K54" i="6"/>
  <c r="J54" i="6"/>
  <c r="I54" i="6"/>
  <c r="H54" i="6"/>
  <c r="S53" i="6"/>
  <c r="R53" i="6"/>
  <c r="Q53" i="6"/>
  <c r="P53" i="6"/>
  <c r="O53" i="6"/>
  <c r="N53" i="6"/>
  <c r="M53" i="6"/>
  <c r="L53" i="6"/>
  <c r="K53" i="6"/>
  <c r="J53" i="6"/>
  <c r="I53" i="6"/>
  <c r="H53" i="6"/>
  <c r="S52" i="6"/>
  <c r="R52" i="6"/>
  <c r="Q52" i="6"/>
  <c r="P52" i="6"/>
  <c r="O52" i="6"/>
  <c r="N52" i="6"/>
  <c r="M52" i="6"/>
  <c r="L52" i="6"/>
  <c r="K52" i="6"/>
  <c r="J52" i="6"/>
  <c r="I52" i="6"/>
  <c r="H52" i="6"/>
  <c r="S51" i="6"/>
  <c r="R51" i="6"/>
  <c r="Q51" i="6"/>
  <c r="P51" i="6"/>
  <c r="O51" i="6"/>
  <c r="N51" i="6"/>
  <c r="M51" i="6"/>
  <c r="L51" i="6"/>
  <c r="K51" i="6"/>
  <c r="J51" i="6"/>
  <c r="I51" i="6"/>
  <c r="H51" i="6"/>
  <c r="S50" i="6"/>
  <c r="R50" i="6"/>
  <c r="Q50" i="6"/>
  <c r="P50" i="6"/>
  <c r="O50" i="6"/>
  <c r="N50" i="6"/>
  <c r="M50" i="6"/>
  <c r="L50" i="6"/>
  <c r="K50" i="6"/>
  <c r="J50" i="6"/>
  <c r="I50" i="6"/>
  <c r="H50" i="6"/>
  <c r="S49" i="6"/>
  <c r="R49" i="6"/>
  <c r="Q49" i="6"/>
  <c r="P49" i="6"/>
  <c r="O49" i="6"/>
  <c r="N49" i="6"/>
  <c r="M49" i="6"/>
  <c r="L49" i="6"/>
  <c r="K49" i="6"/>
  <c r="J49" i="6"/>
  <c r="I49" i="6"/>
  <c r="H49" i="6"/>
  <c r="R48" i="6"/>
  <c r="Q48" i="6"/>
  <c r="P48" i="6"/>
  <c r="O48" i="6"/>
  <c r="N48" i="6"/>
  <c r="M48" i="6"/>
  <c r="L48" i="6"/>
  <c r="K48" i="6"/>
  <c r="J48" i="6"/>
  <c r="I48" i="6"/>
  <c r="H48" i="6"/>
  <c r="S47" i="6"/>
  <c r="R47" i="6"/>
  <c r="Q47" i="6"/>
  <c r="P47" i="6"/>
  <c r="O47" i="6"/>
  <c r="N47" i="6"/>
  <c r="M47" i="6"/>
  <c r="L47" i="6"/>
  <c r="K47" i="6"/>
  <c r="J47" i="6"/>
  <c r="I47" i="6"/>
  <c r="H47" i="6"/>
  <c r="S46" i="6"/>
  <c r="R46" i="6"/>
  <c r="Q46" i="6"/>
  <c r="P46" i="6"/>
  <c r="O46" i="6"/>
  <c r="N46" i="6"/>
  <c r="M46" i="6"/>
  <c r="L46" i="6"/>
  <c r="K46" i="6"/>
  <c r="J46" i="6"/>
  <c r="I46" i="6"/>
  <c r="H46" i="6"/>
  <c r="S45" i="6"/>
  <c r="R45" i="6"/>
  <c r="Q45" i="6"/>
  <c r="P45" i="6"/>
  <c r="O45" i="6"/>
  <c r="N45" i="6"/>
  <c r="M45" i="6"/>
  <c r="L45" i="6"/>
  <c r="K45" i="6"/>
  <c r="J45" i="6"/>
  <c r="I45" i="6"/>
  <c r="H45" i="6"/>
  <c r="O44" i="6"/>
  <c r="N44" i="6"/>
  <c r="M44" i="6"/>
  <c r="L44" i="6"/>
  <c r="S43" i="6"/>
  <c r="R43" i="6"/>
  <c r="Q43" i="6"/>
  <c r="P43" i="6"/>
  <c r="O43" i="6"/>
  <c r="N43" i="6"/>
  <c r="M43" i="6"/>
  <c r="L43" i="6"/>
  <c r="K43" i="6"/>
  <c r="J43" i="6"/>
  <c r="I43" i="6"/>
  <c r="H43" i="6"/>
  <c r="S42" i="6"/>
  <c r="R42" i="6"/>
  <c r="Q42" i="6"/>
  <c r="P42" i="6"/>
  <c r="O42" i="6"/>
  <c r="N42" i="6"/>
  <c r="M42" i="6"/>
  <c r="L42" i="6"/>
  <c r="K42" i="6"/>
  <c r="J42" i="6"/>
  <c r="I42" i="6"/>
  <c r="H42" i="6"/>
  <c r="S41" i="6"/>
  <c r="R41" i="6"/>
  <c r="Q41" i="6"/>
  <c r="P41" i="6"/>
  <c r="O41" i="6"/>
  <c r="N41" i="6"/>
  <c r="M41" i="6"/>
  <c r="L41" i="6"/>
  <c r="K41" i="6"/>
  <c r="J41" i="6"/>
  <c r="I41" i="6"/>
  <c r="H41" i="6"/>
  <c r="S40" i="6"/>
  <c r="R40" i="6"/>
  <c r="Q40" i="6"/>
  <c r="P40" i="6"/>
  <c r="O40" i="6"/>
  <c r="N40" i="6"/>
  <c r="M40" i="6"/>
  <c r="L40" i="6"/>
  <c r="K40" i="6"/>
  <c r="J40" i="6"/>
  <c r="I40" i="6"/>
  <c r="H40" i="6"/>
  <c r="S39" i="6"/>
  <c r="R39" i="6"/>
  <c r="Q39" i="6"/>
  <c r="P39" i="6"/>
  <c r="O39" i="6"/>
  <c r="N39" i="6"/>
  <c r="M39" i="6"/>
  <c r="L39" i="6"/>
  <c r="K39" i="6"/>
  <c r="J39" i="6"/>
  <c r="I39" i="6"/>
  <c r="H39" i="6"/>
  <c r="S38" i="6"/>
  <c r="R38" i="6"/>
  <c r="Q38" i="6"/>
  <c r="P38" i="6"/>
  <c r="O38" i="6"/>
  <c r="N38" i="6"/>
  <c r="M38" i="6"/>
  <c r="L38" i="6"/>
  <c r="K38" i="6"/>
  <c r="J38" i="6"/>
  <c r="I38" i="6"/>
  <c r="H38" i="6"/>
  <c r="S37" i="6"/>
  <c r="R37" i="6"/>
  <c r="Q37" i="6"/>
  <c r="P37" i="6"/>
  <c r="O37" i="6"/>
  <c r="N37" i="6"/>
  <c r="M37" i="6"/>
  <c r="L37" i="6"/>
  <c r="K37" i="6"/>
  <c r="J37" i="6"/>
  <c r="I37" i="6"/>
  <c r="H37" i="6"/>
  <c r="S36" i="6"/>
  <c r="R36" i="6"/>
  <c r="Q36" i="6"/>
  <c r="P36" i="6"/>
  <c r="O36" i="6"/>
  <c r="N36" i="6"/>
  <c r="M36" i="6"/>
  <c r="L36" i="6"/>
  <c r="K36" i="6"/>
  <c r="J36" i="6"/>
  <c r="I36" i="6"/>
  <c r="H36" i="6"/>
  <c r="S35" i="6"/>
  <c r="R35" i="6"/>
  <c r="Q35" i="6"/>
  <c r="P35" i="6"/>
  <c r="O35" i="6"/>
  <c r="N35" i="6"/>
  <c r="M35" i="6"/>
  <c r="L35" i="6"/>
  <c r="K35" i="6"/>
  <c r="J35" i="6"/>
  <c r="I35" i="6"/>
  <c r="H35" i="6"/>
  <c r="S34" i="6"/>
  <c r="R34" i="6"/>
  <c r="Q34" i="6"/>
  <c r="P34" i="6"/>
  <c r="O34" i="6"/>
  <c r="N34" i="6"/>
  <c r="M34" i="6"/>
  <c r="L34" i="6"/>
  <c r="K34" i="6"/>
  <c r="J34" i="6"/>
  <c r="I34" i="6"/>
  <c r="H34" i="6"/>
  <c r="Q33" i="6"/>
  <c r="S32" i="6"/>
  <c r="R32" i="6"/>
  <c r="Q32" i="6"/>
  <c r="P32" i="6"/>
  <c r="O32" i="6"/>
  <c r="N32" i="6"/>
  <c r="M32" i="6"/>
  <c r="L32" i="6"/>
  <c r="K32" i="6"/>
  <c r="J32" i="6"/>
  <c r="I32" i="6"/>
  <c r="H32" i="6"/>
  <c r="S31" i="6"/>
  <c r="R31" i="6"/>
  <c r="Q31" i="6"/>
  <c r="P31" i="6"/>
  <c r="O31" i="6"/>
  <c r="N31" i="6"/>
  <c r="M31" i="6"/>
  <c r="L31" i="6"/>
  <c r="K31" i="6"/>
  <c r="J31" i="6"/>
  <c r="I31" i="6"/>
  <c r="H31" i="6"/>
  <c r="S30" i="6"/>
  <c r="R30" i="6"/>
  <c r="Q30" i="6"/>
  <c r="O30" i="6"/>
  <c r="N30" i="6"/>
  <c r="L30" i="6"/>
  <c r="K30" i="6"/>
  <c r="J30" i="6"/>
  <c r="I30" i="6"/>
  <c r="H30" i="6"/>
  <c r="S29" i="6"/>
  <c r="R29" i="6"/>
  <c r="Q29" i="6"/>
  <c r="P29" i="6"/>
  <c r="O29" i="6"/>
  <c r="N29" i="6"/>
  <c r="M29" i="6"/>
  <c r="L29" i="6"/>
  <c r="K29" i="6"/>
  <c r="J29" i="6"/>
  <c r="I29" i="6"/>
  <c r="H29" i="6"/>
  <c r="Q28" i="6"/>
  <c r="F27" i="6"/>
  <c r="S27" i="6"/>
  <c r="R27" i="6"/>
  <c r="Q27" i="6"/>
  <c r="P27" i="6"/>
  <c r="O27" i="6"/>
  <c r="N27" i="6"/>
  <c r="M27" i="6"/>
  <c r="L27" i="6"/>
  <c r="K27" i="6"/>
  <c r="J27" i="6"/>
  <c r="I27" i="6"/>
  <c r="H27" i="6"/>
  <c r="S26" i="6"/>
  <c r="R26" i="6"/>
  <c r="Q26" i="6"/>
  <c r="P26" i="6"/>
  <c r="O26" i="6"/>
  <c r="N26" i="6"/>
  <c r="M26" i="6"/>
  <c r="L26" i="6"/>
  <c r="K26" i="6"/>
  <c r="J26" i="6"/>
  <c r="I26" i="6"/>
  <c r="H26" i="6"/>
  <c r="S25" i="6"/>
  <c r="R25" i="6"/>
  <c r="Q25" i="6"/>
  <c r="P25" i="6"/>
  <c r="O25" i="6"/>
  <c r="N25" i="6"/>
  <c r="M25" i="6"/>
  <c r="L25" i="6"/>
  <c r="K25" i="6"/>
  <c r="J25" i="6"/>
  <c r="I25" i="6"/>
  <c r="H25" i="6"/>
  <c r="S24" i="6"/>
  <c r="R24" i="6"/>
  <c r="Q24" i="6"/>
  <c r="P24" i="6"/>
  <c r="O24" i="6"/>
  <c r="N24" i="6"/>
  <c r="M24" i="6"/>
  <c r="L24" i="6"/>
  <c r="K24" i="6"/>
  <c r="J24" i="6"/>
  <c r="I24" i="6"/>
  <c r="H24" i="6"/>
  <c r="S23" i="6"/>
  <c r="R23" i="6"/>
  <c r="Q23" i="6"/>
  <c r="P23" i="6"/>
  <c r="O23" i="6"/>
  <c r="N23" i="6"/>
  <c r="M23" i="6"/>
  <c r="L23" i="6"/>
  <c r="K23" i="6"/>
  <c r="J23" i="6"/>
  <c r="I23" i="6"/>
  <c r="H23" i="6"/>
  <c r="S22" i="6"/>
  <c r="R22" i="6"/>
  <c r="Q22" i="6"/>
  <c r="P22" i="6"/>
  <c r="O22" i="6"/>
  <c r="N22" i="6"/>
  <c r="M22" i="6"/>
  <c r="L22" i="6"/>
  <c r="K22" i="6"/>
  <c r="J22" i="6"/>
  <c r="I22" i="6"/>
  <c r="H22" i="6"/>
  <c r="Q21" i="6"/>
  <c r="P21" i="6"/>
  <c r="O21" i="6"/>
  <c r="N21" i="6"/>
  <c r="M21" i="6"/>
  <c r="I21" i="6"/>
  <c r="S20" i="6"/>
  <c r="R20" i="6"/>
  <c r="Q20" i="6"/>
  <c r="P20" i="6"/>
  <c r="O20" i="6"/>
  <c r="N20" i="6"/>
  <c r="M20" i="6"/>
  <c r="L20" i="6"/>
  <c r="K20" i="6"/>
  <c r="J20" i="6"/>
  <c r="I20" i="6"/>
  <c r="H20" i="6"/>
  <c r="S19" i="6"/>
  <c r="R19" i="6"/>
  <c r="Q19" i="6"/>
  <c r="P19" i="6"/>
  <c r="O19" i="6"/>
  <c r="N19" i="6"/>
  <c r="M19" i="6"/>
  <c r="L19" i="6"/>
  <c r="K19" i="6"/>
  <c r="J19" i="6"/>
  <c r="I19" i="6"/>
  <c r="H19" i="6"/>
  <c r="R18" i="6"/>
  <c r="Q18" i="6"/>
  <c r="P18" i="6"/>
  <c r="O18" i="6"/>
  <c r="N18" i="6"/>
  <c r="M18" i="6"/>
  <c r="L18" i="6"/>
  <c r="K18" i="6"/>
  <c r="J18" i="6"/>
  <c r="I18" i="6"/>
  <c r="H18" i="6"/>
  <c r="S17" i="6"/>
  <c r="R17" i="6"/>
  <c r="Q17" i="6"/>
  <c r="P17" i="6"/>
  <c r="O17" i="6"/>
  <c r="N17" i="6"/>
  <c r="M17" i="6"/>
  <c r="L17" i="6"/>
  <c r="K17" i="6"/>
  <c r="J17" i="6"/>
  <c r="I17" i="6"/>
  <c r="H17" i="6"/>
  <c r="S16" i="6"/>
  <c r="R16" i="6"/>
  <c r="Q16" i="6"/>
  <c r="P16" i="6"/>
  <c r="O16" i="6"/>
  <c r="N16" i="6"/>
  <c r="M16" i="6"/>
  <c r="L16" i="6"/>
  <c r="K16" i="6"/>
  <c r="J16" i="6"/>
  <c r="I16" i="6"/>
  <c r="H16" i="6"/>
  <c r="S15" i="6"/>
  <c r="R15" i="6"/>
  <c r="Q15" i="6"/>
  <c r="P15" i="6"/>
  <c r="O15" i="6"/>
  <c r="N15" i="6"/>
  <c r="M15" i="6"/>
  <c r="L15" i="6"/>
  <c r="K15" i="6"/>
  <c r="J15" i="6"/>
  <c r="I15" i="6"/>
  <c r="H15" i="6"/>
  <c r="S14" i="6"/>
  <c r="R14" i="6"/>
  <c r="Q14" i="6"/>
  <c r="N14" i="6"/>
  <c r="K14" i="6"/>
  <c r="J14" i="6"/>
  <c r="I14" i="6"/>
  <c r="H14" i="6"/>
  <c r="S13" i="6"/>
  <c r="R13" i="6"/>
  <c r="Q13" i="6"/>
  <c r="P13" i="6"/>
  <c r="O13" i="6"/>
  <c r="N13" i="6"/>
  <c r="L13" i="6"/>
  <c r="K13" i="6"/>
  <c r="J13" i="6"/>
  <c r="I13" i="6"/>
  <c r="H13" i="6"/>
  <c r="S12" i="6"/>
  <c r="R12" i="6"/>
  <c r="Q12" i="6"/>
  <c r="P12" i="6"/>
  <c r="O12" i="6"/>
  <c r="N12" i="6"/>
  <c r="M12" i="6"/>
  <c r="L12" i="6"/>
  <c r="K12" i="6"/>
  <c r="J12" i="6"/>
  <c r="I12" i="6"/>
  <c r="H12" i="6"/>
  <c r="S11" i="6"/>
  <c r="R11" i="6"/>
  <c r="P11" i="6"/>
  <c r="O11" i="6"/>
  <c r="N11" i="6"/>
  <c r="M11" i="6"/>
  <c r="L11" i="6"/>
  <c r="K11" i="6"/>
  <c r="J11" i="6"/>
  <c r="I11" i="6"/>
  <c r="H11" i="6"/>
  <c r="S10" i="6"/>
  <c r="R10" i="6"/>
  <c r="Q10" i="6"/>
  <c r="P10" i="6"/>
  <c r="O10" i="6"/>
  <c r="N10" i="6"/>
  <c r="M10" i="6"/>
  <c r="L10" i="6"/>
  <c r="K10" i="6"/>
  <c r="J10" i="6"/>
  <c r="I10" i="6"/>
  <c r="H10" i="6"/>
  <c r="R9" i="6"/>
  <c r="Q9" i="6"/>
  <c r="P9" i="6"/>
  <c r="O9" i="6"/>
  <c r="N9" i="6"/>
  <c r="M9" i="6"/>
  <c r="L9" i="6"/>
  <c r="K9" i="6"/>
  <c r="J9" i="6"/>
  <c r="I9" i="6"/>
  <c r="H9" i="6"/>
  <c r="F7" i="6"/>
  <c r="S7" i="6"/>
  <c r="R7" i="6"/>
  <c r="Q7" i="6"/>
  <c r="P7" i="6"/>
  <c r="O7" i="6"/>
  <c r="N7" i="6"/>
  <c r="M7" i="6"/>
  <c r="L7" i="6"/>
  <c r="K7" i="6"/>
  <c r="J7" i="6"/>
  <c r="I7" i="6"/>
  <c r="H7" i="6"/>
  <c r="H12" i="8"/>
  <c r="I12" i="8"/>
  <c r="J12" i="8"/>
  <c r="K12" i="8"/>
  <c r="L12" i="8"/>
  <c r="N12" i="8"/>
  <c r="O12" i="8"/>
  <c r="P12" i="8"/>
  <c r="Q12" i="8"/>
  <c r="R12" i="8"/>
  <c r="S12" i="8"/>
  <c r="F12" i="8"/>
  <c r="I6" i="1"/>
  <c r="H19" i="8"/>
  <c r="I19" i="8"/>
  <c r="J19" i="8"/>
  <c r="K19" i="8"/>
  <c r="L19" i="8"/>
  <c r="M19" i="8"/>
  <c r="N19" i="8"/>
  <c r="O19" i="8"/>
  <c r="P19" i="8"/>
  <c r="Q19" i="8"/>
  <c r="R19" i="8"/>
  <c r="F19" i="8"/>
  <c r="I9" i="1"/>
  <c r="I11" i="1"/>
  <c r="H48" i="8"/>
  <c r="I48" i="8"/>
  <c r="J48" i="8"/>
  <c r="K48" i="8"/>
  <c r="L48" i="8"/>
  <c r="M48" i="8"/>
  <c r="N48" i="8"/>
  <c r="O48" i="8"/>
  <c r="P48" i="8"/>
  <c r="Q48" i="8"/>
  <c r="R48" i="8"/>
  <c r="F48" i="8"/>
  <c r="H65" i="8"/>
  <c r="I65" i="8"/>
  <c r="J65" i="8"/>
  <c r="K65" i="8"/>
  <c r="L65" i="8"/>
  <c r="M65" i="8"/>
  <c r="N65" i="8"/>
  <c r="O65" i="8"/>
  <c r="P65" i="8"/>
  <c r="Q65" i="8"/>
  <c r="R65" i="8"/>
  <c r="F65" i="8"/>
  <c r="F98" i="8"/>
  <c r="I18" i="1"/>
  <c r="I20" i="1"/>
  <c r="I22" i="1"/>
  <c r="I29" i="1"/>
  <c r="U18" i="1"/>
  <c r="V15" i="1"/>
  <c r="W18" i="1"/>
  <c r="H14" i="1"/>
  <c r="H15" i="1"/>
  <c r="H16" i="1"/>
  <c r="H18" i="1"/>
  <c r="H19" i="4"/>
  <c r="I19" i="4"/>
  <c r="J19" i="4"/>
  <c r="K19" i="4"/>
  <c r="L19" i="4"/>
  <c r="M19" i="4"/>
  <c r="N19" i="4"/>
  <c r="O19" i="4"/>
  <c r="P19" i="4"/>
  <c r="Q19" i="4"/>
  <c r="R19" i="4"/>
  <c r="F19" i="4"/>
  <c r="F97" i="4"/>
  <c r="F98" i="4"/>
  <c r="F99" i="4"/>
  <c r="S95" i="4"/>
  <c r="R95" i="4"/>
  <c r="Q95" i="4"/>
  <c r="P95" i="4"/>
  <c r="O95" i="4"/>
  <c r="N95" i="4"/>
  <c r="M95" i="4"/>
  <c r="L95" i="4"/>
  <c r="K95" i="4"/>
  <c r="J95" i="4"/>
  <c r="I95" i="4"/>
  <c r="H95" i="4"/>
  <c r="S94" i="4"/>
  <c r="R94" i="4"/>
  <c r="Q94" i="4"/>
  <c r="P94" i="4"/>
  <c r="O94" i="4"/>
  <c r="N94" i="4"/>
  <c r="M94" i="4"/>
  <c r="L94" i="4"/>
  <c r="K94" i="4"/>
  <c r="J94" i="4"/>
  <c r="I94" i="4"/>
  <c r="H94" i="4"/>
  <c r="S93" i="4"/>
  <c r="R93" i="4"/>
  <c r="Q93" i="4"/>
  <c r="P93" i="4"/>
  <c r="O93" i="4"/>
  <c r="N93" i="4"/>
  <c r="M93" i="4"/>
  <c r="L93" i="4"/>
  <c r="K93" i="4"/>
  <c r="J93" i="4"/>
  <c r="I93" i="4"/>
  <c r="H93" i="4"/>
  <c r="S92" i="4"/>
  <c r="R92" i="4"/>
  <c r="Q92" i="4"/>
  <c r="P92" i="4"/>
  <c r="O92" i="4"/>
  <c r="N92" i="4"/>
  <c r="M92" i="4"/>
  <c r="L92" i="4"/>
  <c r="K92" i="4"/>
  <c r="J92" i="4"/>
  <c r="I92" i="4"/>
  <c r="H92" i="4"/>
  <c r="S91" i="4"/>
  <c r="R91" i="4"/>
  <c r="Q91" i="4"/>
  <c r="P91" i="4"/>
  <c r="O91" i="4"/>
  <c r="N91" i="4"/>
  <c r="M91" i="4"/>
  <c r="L91" i="4"/>
  <c r="K91" i="4"/>
  <c r="J91" i="4"/>
  <c r="I91" i="4"/>
  <c r="H91" i="4"/>
  <c r="S90" i="4"/>
  <c r="R90" i="4"/>
  <c r="Q90" i="4"/>
  <c r="P90" i="4"/>
  <c r="O90" i="4"/>
  <c r="N90" i="4"/>
  <c r="M90" i="4"/>
  <c r="L90" i="4"/>
  <c r="K90" i="4"/>
  <c r="J90" i="4"/>
  <c r="I90" i="4"/>
  <c r="H90" i="4"/>
  <c r="S89" i="4"/>
  <c r="R89" i="4"/>
  <c r="Q89" i="4"/>
  <c r="P89" i="4"/>
  <c r="O89" i="4"/>
  <c r="N89" i="4"/>
  <c r="M89" i="4"/>
  <c r="L89" i="4"/>
  <c r="K89" i="4"/>
  <c r="J89" i="4"/>
  <c r="I89" i="4"/>
  <c r="H89" i="4"/>
  <c r="S88" i="4"/>
  <c r="R88" i="4"/>
  <c r="Q88" i="4"/>
  <c r="P88" i="4"/>
  <c r="O88" i="4"/>
  <c r="N88" i="4"/>
  <c r="M88" i="4"/>
  <c r="L88" i="4"/>
  <c r="K88" i="4"/>
  <c r="J88" i="4"/>
  <c r="I88" i="4"/>
  <c r="H88" i="4"/>
  <c r="S87" i="4"/>
  <c r="R87" i="4"/>
  <c r="Q87" i="4"/>
  <c r="P87" i="4"/>
  <c r="O87" i="4"/>
  <c r="N87" i="4"/>
  <c r="M87" i="4"/>
  <c r="L87" i="4"/>
  <c r="K87" i="4"/>
  <c r="J87" i="4"/>
  <c r="I87" i="4"/>
  <c r="H87" i="4"/>
  <c r="S86" i="4"/>
  <c r="R86" i="4"/>
  <c r="Q86" i="4"/>
  <c r="P86" i="4"/>
  <c r="O86" i="4"/>
  <c r="N86" i="4"/>
  <c r="M86" i="4"/>
  <c r="L86" i="4"/>
  <c r="K86" i="4"/>
  <c r="J86" i="4"/>
  <c r="I86" i="4"/>
  <c r="H86" i="4"/>
  <c r="S85" i="4"/>
  <c r="R85" i="4"/>
  <c r="Q85" i="4"/>
  <c r="P85" i="4"/>
  <c r="O85" i="4"/>
  <c r="N85" i="4"/>
  <c r="M85" i="4"/>
  <c r="L85" i="4"/>
  <c r="K85" i="4"/>
  <c r="J85" i="4"/>
  <c r="I85" i="4"/>
  <c r="H85" i="4"/>
  <c r="S84" i="4"/>
  <c r="R84" i="4"/>
  <c r="Q84" i="4"/>
  <c r="P84" i="4"/>
  <c r="O84" i="4"/>
  <c r="N84" i="4"/>
  <c r="M84" i="4"/>
  <c r="L84" i="4"/>
  <c r="K84" i="4"/>
  <c r="J84" i="4"/>
  <c r="I84" i="4"/>
  <c r="H84" i="4"/>
  <c r="S83" i="4"/>
  <c r="R83" i="4"/>
  <c r="Q83" i="4"/>
  <c r="P83" i="4"/>
  <c r="O83" i="4"/>
  <c r="N83" i="4"/>
  <c r="M83" i="4"/>
  <c r="L83" i="4"/>
  <c r="K83" i="4"/>
  <c r="J83" i="4"/>
  <c r="I83" i="4"/>
  <c r="H83" i="4"/>
  <c r="S82" i="4"/>
  <c r="R82" i="4"/>
  <c r="Q82" i="4"/>
  <c r="P82" i="4"/>
  <c r="O82" i="4"/>
  <c r="N82" i="4"/>
  <c r="M82" i="4"/>
  <c r="L82" i="4"/>
  <c r="K82" i="4"/>
  <c r="J82" i="4"/>
  <c r="I82" i="4"/>
  <c r="H82" i="4"/>
  <c r="S81" i="4"/>
  <c r="R81" i="4"/>
  <c r="Q81" i="4"/>
  <c r="P81" i="4"/>
  <c r="O81" i="4"/>
  <c r="N81" i="4"/>
  <c r="M81" i="4"/>
  <c r="L81" i="4"/>
  <c r="K81" i="4"/>
  <c r="J81" i="4"/>
  <c r="I81" i="4"/>
  <c r="H81" i="4"/>
  <c r="S80" i="4"/>
  <c r="R80" i="4"/>
  <c r="Q80" i="4"/>
  <c r="P80" i="4"/>
  <c r="O80" i="4"/>
  <c r="N80" i="4"/>
  <c r="M80" i="4"/>
  <c r="L80" i="4"/>
  <c r="K80" i="4"/>
  <c r="J80" i="4"/>
  <c r="I80" i="4"/>
  <c r="H80" i="4"/>
  <c r="S79" i="4"/>
  <c r="R79" i="4"/>
  <c r="Q79" i="4"/>
  <c r="P79" i="4"/>
  <c r="O79" i="4"/>
  <c r="N79" i="4"/>
  <c r="M79" i="4"/>
  <c r="L79" i="4"/>
  <c r="K79" i="4"/>
  <c r="J79" i="4"/>
  <c r="I79" i="4"/>
  <c r="H79" i="4"/>
  <c r="S78" i="4"/>
  <c r="R78" i="4"/>
  <c r="Q78" i="4"/>
  <c r="P78" i="4"/>
  <c r="O78" i="4"/>
  <c r="N78" i="4"/>
  <c r="M78" i="4"/>
  <c r="L78" i="4"/>
  <c r="K78" i="4"/>
  <c r="J78" i="4"/>
  <c r="I78" i="4"/>
  <c r="H78" i="4"/>
  <c r="S77" i="4"/>
  <c r="R77" i="4"/>
  <c r="Q77" i="4"/>
  <c r="P77" i="4"/>
  <c r="O77" i="4"/>
  <c r="N77" i="4"/>
  <c r="M77" i="4"/>
  <c r="L77" i="4"/>
  <c r="K77" i="4"/>
  <c r="J77" i="4"/>
  <c r="I77" i="4"/>
  <c r="H77" i="4"/>
  <c r="S76" i="4"/>
  <c r="R76" i="4"/>
  <c r="Q76" i="4"/>
  <c r="P76" i="4"/>
  <c r="O76" i="4"/>
  <c r="N76" i="4"/>
  <c r="M76" i="4"/>
  <c r="L76" i="4"/>
  <c r="K76" i="4"/>
  <c r="J76" i="4"/>
  <c r="I76" i="4"/>
  <c r="H76" i="4"/>
  <c r="S75" i="4"/>
  <c r="R75" i="4"/>
  <c r="Q75" i="4"/>
  <c r="P75" i="4"/>
  <c r="O75" i="4"/>
  <c r="N75" i="4"/>
  <c r="M75" i="4"/>
  <c r="L75" i="4"/>
  <c r="K75" i="4"/>
  <c r="J75" i="4"/>
  <c r="I75" i="4"/>
  <c r="H75" i="4"/>
  <c r="S74" i="4"/>
  <c r="R74" i="4"/>
  <c r="Q74" i="4"/>
  <c r="P74" i="4"/>
  <c r="O74" i="4"/>
  <c r="N74" i="4"/>
  <c r="M74" i="4"/>
  <c r="L74" i="4"/>
  <c r="K74" i="4"/>
  <c r="J74" i="4"/>
  <c r="I74" i="4"/>
  <c r="H74" i="4"/>
  <c r="S73" i="4"/>
  <c r="R73" i="4"/>
  <c r="Q73" i="4"/>
  <c r="P73" i="4"/>
  <c r="O73" i="4"/>
  <c r="N73" i="4"/>
  <c r="M73" i="4"/>
  <c r="L73" i="4"/>
  <c r="K73" i="4"/>
  <c r="J73" i="4"/>
  <c r="I73" i="4"/>
  <c r="H73" i="4"/>
  <c r="S72" i="4"/>
  <c r="R72" i="4"/>
  <c r="Q72" i="4"/>
  <c r="P72" i="4"/>
  <c r="O72" i="4"/>
  <c r="N72" i="4"/>
  <c r="M72" i="4"/>
  <c r="L72" i="4"/>
  <c r="K72" i="4"/>
  <c r="J72" i="4"/>
  <c r="I72" i="4"/>
  <c r="H72" i="4"/>
  <c r="S71" i="4"/>
  <c r="R71" i="4"/>
  <c r="Q71" i="4"/>
  <c r="P71" i="4"/>
  <c r="O71" i="4"/>
  <c r="N71" i="4"/>
  <c r="M71" i="4"/>
  <c r="L71" i="4"/>
  <c r="K71" i="4"/>
  <c r="J71" i="4"/>
  <c r="I71" i="4"/>
  <c r="H71" i="4"/>
  <c r="S70" i="4"/>
  <c r="R70" i="4"/>
  <c r="Q70" i="4"/>
  <c r="P70" i="4"/>
  <c r="O70" i="4"/>
  <c r="N70" i="4"/>
  <c r="M70" i="4"/>
  <c r="L70" i="4"/>
  <c r="K70" i="4"/>
  <c r="J70" i="4"/>
  <c r="I70" i="4"/>
  <c r="H70" i="4"/>
  <c r="S69" i="4"/>
  <c r="R69" i="4"/>
  <c r="Q69" i="4"/>
  <c r="P69" i="4"/>
  <c r="O69" i="4"/>
  <c r="N69" i="4"/>
  <c r="M69" i="4"/>
  <c r="L69" i="4"/>
  <c r="K69" i="4"/>
  <c r="J69" i="4"/>
  <c r="I69" i="4"/>
  <c r="H69" i="4"/>
  <c r="S68" i="4"/>
  <c r="R68" i="4"/>
  <c r="Q68" i="4"/>
  <c r="P68" i="4"/>
  <c r="O68" i="4"/>
  <c r="N68" i="4"/>
  <c r="M68" i="4"/>
  <c r="L68" i="4"/>
  <c r="K68" i="4"/>
  <c r="J68" i="4"/>
  <c r="I68" i="4"/>
  <c r="H68" i="4"/>
  <c r="S67" i="4"/>
  <c r="R67" i="4"/>
  <c r="Q67" i="4"/>
  <c r="P67" i="4"/>
  <c r="O67" i="4"/>
  <c r="N67" i="4"/>
  <c r="M67" i="4"/>
  <c r="L67" i="4"/>
  <c r="K67" i="4"/>
  <c r="J67" i="4"/>
  <c r="I67" i="4"/>
  <c r="H67" i="4"/>
  <c r="S66" i="4"/>
  <c r="R66" i="4"/>
  <c r="Q66" i="4"/>
  <c r="P66" i="4"/>
  <c r="O66" i="4"/>
  <c r="N66" i="4"/>
  <c r="M66" i="4"/>
  <c r="L66" i="4"/>
  <c r="K66" i="4"/>
  <c r="J66" i="4"/>
  <c r="I66" i="4"/>
  <c r="H66" i="4"/>
  <c r="R65" i="4"/>
  <c r="Q65" i="4"/>
  <c r="P65" i="4"/>
  <c r="O65" i="4"/>
  <c r="N65" i="4"/>
  <c r="M65" i="4"/>
  <c r="L65" i="4"/>
  <c r="K65" i="4"/>
  <c r="J65" i="4"/>
  <c r="I65" i="4"/>
  <c r="H65" i="4"/>
  <c r="S64" i="4"/>
  <c r="R64" i="4"/>
  <c r="Q64" i="4"/>
  <c r="P64" i="4"/>
  <c r="O64" i="4"/>
  <c r="N64" i="4"/>
  <c r="M64" i="4"/>
  <c r="L64" i="4"/>
  <c r="K64" i="4"/>
  <c r="J64" i="4"/>
  <c r="I64" i="4"/>
  <c r="H64" i="4"/>
  <c r="S63" i="4"/>
  <c r="R63" i="4"/>
  <c r="Q63" i="4"/>
  <c r="P63" i="4"/>
  <c r="O63" i="4"/>
  <c r="N63" i="4"/>
  <c r="M63" i="4"/>
  <c r="L63" i="4"/>
  <c r="K63" i="4"/>
  <c r="J63" i="4"/>
  <c r="I63" i="4"/>
  <c r="H63" i="4"/>
  <c r="S62" i="4"/>
  <c r="R62" i="4"/>
  <c r="Q62" i="4"/>
  <c r="P62" i="4"/>
  <c r="O62" i="4"/>
  <c r="N62" i="4"/>
  <c r="M62" i="4"/>
  <c r="L62" i="4"/>
  <c r="K62" i="4"/>
  <c r="J62" i="4"/>
  <c r="I62" i="4"/>
  <c r="H62" i="4"/>
  <c r="S61" i="4"/>
  <c r="R61" i="4"/>
  <c r="Q61" i="4"/>
  <c r="P61" i="4"/>
  <c r="O61" i="4"/>
  <c r="N61" i="4"/>
  <c r="M61" i="4"/>
  <c r="L61" i="4"/>
  <c r="K61" i="4"/>
  <c r="J61" i="4"/>
  <c r="I61" i="4"/>
  <c r="H61" i="4"/>
  <c r="S60" i="4"/>
  <c r="R60" i="4"/>
  <c r="Q60" i="4"/>
  <c r="P60" i="4"/>
  <c r="O60" i="4"/>
  <c r="N60" i="4"/>
  <c r="M60" i="4"/>
  <c r="L60" i="4"/>
  <c r="K60" i="4"/>
  <c r="J60" i="4"/>
  <c r="I60" i="4"/>
  <c r="H60" i="4"/>
  <c r="S59" i="4"/>
  <c r="R59" i="4"/>
  <c r="Q59" i="4"/>
  <c r="P59" i="4"/>
  <c r="O59" i="4"/>
  <c r="N59" i="4"/>
  <c r="M59" i="4"/>
  <c r="L59" i="4"/>
  <c r="K59" i="4"/>
  <c r="J59" i="4"/>
  <c r="I59" i="4"/>
  <c r="H59" i="4"/>
  <c r="S58" i="4"/>
  <c r="R58" i="4"/>
  <c r="Q58" i="4"/>
  <c r="P58" i="4"/>
  <c r="O58" i="4"/>
  <c r="N58" i="4"/>
  <c r="M58" i="4"/>
  <c r="L58" i="4"/>
  <c r="K58" i="4"/>
  <c r="J58" i="4"/>
  <c r="I58" i="4"/>
  <c r="H58" i="4"/>
  <c r="S57" i="4"/>
  <c r="R57" i="4"/>
  <c r="Q57" i="4"/>
  <c r="P57" i="4"/>
  <c r="O57" i="4"/>
  <c r="N57" i="4"/>
  <c r="M57" i="4"/>
  <c r="L57" i="4"/>
  <c r="K57" i="4"/>
  <c r="J57" i="4"/>
  <c r="I57" i="4"/>
  <c r="H57" i="4"/>
  <c r="S56" i="4"/>
  <c r="R56" i="4"/>
  <c r="Q56" i="4"/>
  <c r="P56" i="4"/>
  <c r="O56" i="4"/>
  <c r="N56" i="4"/>
  <c r="M56" i="4"/>
  <c r="L56" i="4"/>
  <c r="K56" i="4"/>
  <c r="J56" i="4"/>
  <c r="I56" i="4"/>
  <c r="H56" i="4"/>
  <c r="S55" i="4"/>
  <c r="R55" i="4"/>
  <c r="Q55" i="4"/>
  <c r="P55" i="4"/>
  <c r="O55" i="4"/>
  <c r="N55" i="4"/>
  <c r="M55" i="4"/>
  <c r="L55" i="4"/>
  <c r="K55" i="4"/>
  <c r="J55" i="4"/>
  <c r="I55" i="4"/>
  <c r="H55" i="4"/>
  <c r="S54" i="4"/>
  <c r="R54" i="4"/>
  <c r="Q54" i="4"/>
  <c r="P54" i="4"/>
  <c r="O54" i="4"/>
  <c r="N54" i="4"/>
  <c r="M54" i="4"/>
  <c r="L54" i="4"/>
  <c r="K54" i="4"/>
  <c r="J54" i="4"/>
  <c r="I54" i="4"/>
  <c r="H54" i="4"/>
  <c r="S53" i="4"/>
  <c r="R53" i="4"/>
  <c r="Q53" i="4"/>
  <c r="P53" i="4"/>
  <c r="O53" i="4"/>
  <c r="N53" i="4"/>
  <c r="M53" i="4"/>
  <c r="L53" i="4"/>
  <c r="K53" i="4"/>
  <c r="J53" i="4"/>
  <c r="I53" i="4"/>
  <c r="H53" i="4"/>
  <c r="S52" i="4"/>
  <c r="R52" i="4"/>
  <c r="Q52" i="4"/>
  <c r="P52" i="4"/>
  <c r="O52" i="4"/>
  <c r="N52" i="4"/>
  <c r="M52" i="4"/>
  <c r="L52" i="4"/>
  <c r="K52" i="4"/>
  <c r="J52" i="4"/>
  <c r="I52" i="4"/>
  <c r="H52" i="4"/>
  <c r="S51" i="4"/>
  <c r="R51" i="4"/>
  <c r="Q51" i="4"/>
  <c r="P51" i="4"/>
  <c r="O51" i="4"/>
  <c r="N51" i="4"/>
  <c r="M51" i="4"/>
  <c r="L51" i="4"/>
  <c r="K51" i="4"/>
  <c r="J51" i="4"/>
  <c r="I51" i="4"/>
  <c r="H51" i="4"/>
  <c r="S50" i="4"/>
  <c r="R50" i="4"/>
  <c r="Q50" i="4"/>
  <c r="P50" i="4"/>
  <c r="O50" i="4"/>
  <c r="N50" i="4"/>
  <c r="M50" i="4"/>
  <c r="L50" i="4"/>
  <c r="K50" i="4"/>
  <c r="J50" i="4"/>
  <c r="I50" i="4"/>
  <c r="H50" i="4"/>
  <c r="S49" i="4"/>
  <c r="R49" i="4"/>
  <c r="Q49" i="4"/>
  <c r="P49" i="4"/>
  <c r="O49" i="4"/>
  <c r="N49" i="4"/>
  <c r="M49" i="4"/>
  <c r="L49" i="4"/>
  <c r="K49" i="4"/>
  <c r="J49" i="4"/>
  <c r="I49" i="4"/>
  <c r="H49" i="4"/>
  <c r="R48" i="4"/>
  <c r="Q48" i="4"/>
  <c r="P48" i="4"/>
  <c r="O48" i="4"/>
  <c r="N48" i="4"/>
  <c r="M48" i="4"/>
  <c r="L48" i="4"/>
  <c r="K48" i="4"/>
  <c r="J48" i="4"/>
  <c r="I48" i="4"/>
  <c r="H48" i="4"/>
  <c r="S47" i="4"/>
  <c r="R47" i="4"/>
  <c r="Q47" i="4"/>
  <c r="P47" i="4"/>
  <c r="O47" i="4"/>
  <c r="N47" i="4"/>
  <c r="M47" i="4"/>
  <c r="L47" i="4"/>
  <c r="K47" i="4"/>
  <c r="J47" i="4"/>
  <c r="I47" i="4"/>
  <c r="H47" i="4"/>
  <c r="S46" i="4"/>
  <c r="R46" i="4"/>
  <c r="Q46" i="4"/>
  <c r="P46" i="4"/>
  <c r="O46" i="4"/>
  <c r="N46" i="4"/>
  <c r="M46" i="4"/>
  <c r="L46" i="4"/>
  <c r="K46" i="4"/>
  <c r="J46" i="4"/>
  <c r="I46" i="4"/>
  <c r="H46" i="4"/>
  <c r="S45" i="4"/>
  <c r="R45" i="4"/>
  <c r="Q45" i="4"/>
  <c r="P45" i="4"/>
  <c r="O45" i="4"/>
  <c r="N45" i="4"/>
  <c r="M45" i="4"/>
  <c r="L45" i="4"/>
  <c r="K45" i="4"/>
  <c r="J45" i="4"/>
  <c r="I45" i="4"/>
  <c r="H45" i="4"/>
  <c r="S43" i="4"/>
  <c r="R43" i="4"/>
  <c r="Q43" i="4"/>
  <c r="P43" i="4"/>
  <c r="O43" i="4"/>
  <c r="N43" i="4"/>
  <c r="M43" i="4"/>
  <c r="L43" i="4"/>
  <c r="K43" i="4"/>
  <c r="J43" i="4"/>
  <c r="I43" i="4"/>
  <c r="H43" i="4"/>
  <c r="S42" i="4"/>
  <c r="R42" i="4"/>
  <c r="Q42" i="4"/>
  <c r="P42" i="4"/>
  <c r="O42" i="4"/>
  <c r="N42" i="4"/>
  <c r="M42" i="4"/>
  <c r="L42" i="4"/>
  <c r="K42" i="4"/>
  <c r="J42" i="4"/>
  <c r="I42" i="4"/>
  <c r="H42" i="4"/>
  <c r="S41" i="4"/>
  <c r="R41" i="4"/>
  <c r="Q41" i="4"/>
  <c r="P41" i="4"/>
  <c r="O41" i="4"/>
  <c r="N41" i="4"/>
  <c r="M41" i="4"/>
  <c r="L41" i="4"/>
  <c r="K41" i="4"/>
  <c r="J41" i="4"/>
  <c r="I41" i="4"/>
  <c r="H41" i="4"/>
  <c r="S40" i="4"/>
  <c r="R40" i="4"/>
  <c r="Q40" i="4"/>
  <c r="P40" i="4"/>
  <c r="O40" i="4"/>
  <c r="N40" i="4"/>
  <c r="M40" i="4"/>
  <c r="L40" i="4"/>
  <c r="K40" i="4"/>
  <c r="J40" i="4"/>
  <c r="I40" i="4"/>
  <c r="H40" i="4"/>
  <c r="S39" i="4"/>
  <c r="R39" i="4"/>
  <c r="Q39" i="4"/>
  <c r="P39" i="4"/>
  <c r="O39" i="4"/>
  <c r="N39" i="4"/>
  <c r="M39" i="4"/>
  <c r="L39" i="4"/>
  <c r="K39" i="4"/>
  <c r="J39" i="4"/>
  <c r="I39" i="4"/>
  <c r="H39" i="4"/>
  <c r="S38" i="4"/>
  <c r="R38" i="4"/>
  <c r="Q38" i="4"/>
  <c r="P38" i="4"/>
  <c r="O38" i="4"/>
  <c r="N38" i="4"/>
  <c r="M38" i="4"/>
  <c r="L38" i="4"/>
  <c r="K38" i="4"/>
  <c r="J38" i="4"/>
  <c r="I38" i="4"/>
  <c r="H38" i="4"/>
  <c r="S37" i="4"/>
  <c r="R37" i="4"/>
  <c r="Q37" i="4"/>
  <c r="P37" i="4"/>
  <c r="O37" i="4"/>
  <c r="N37" i="4"/>
  <c r="M37" i="4"/>
  <c r="L37" i="4"/>
  <c r="K37" i="4"/>
  <c r="J37" i="4"/>
  <c r="I37" i="4"/>
  <c r="H37" i="4"/>
  <c r="S36" i="4"/>
  <c r="R36" i="4"/>
  <c r="Q36" i="4"/>
  <c r="P36" i="4"/>
  <c r="O36" i="4"/>
  <c r="N36" i="4"/>
  <c r="M36" i="4"/>
  <c r="L36" i="4"/>
  <c r="K36" i="4"/>
  <c r="J36" i="4"/>
  <c r="I36" i="4"/>
  <c r="H36" i="4"/>
  <c r="S35" i="4"/>
  <c r="R35" i="4"/>
  <c r="Q35" i="4"/>
  <c r="P35" i="4"/>
  <c r="O35" i="4"/>
  <c r="N35" i="4"/>
  <c r="M35" i="4"/>
  <c r="L35" i="4"/>
  <c r="K35" i="4"/>
  <c r="J35" i="4"/>
  <c r="I35" i="4"/>
  <c r="H35" i="4"/>
  <c r="S34" i="4"/>
  <c r="R34" i="4"/>
  <c r="Q34" i="4"/>
  <c r="P34" i="4"/>
  <c r="O34" i="4"/>
  <c r="N34" i="4"/>
  <c r="M34" i="4"/>
  <c r="L34" i="4"/>
  <c r="K34" i="4"/>
  <c r="J34" i="4"/>
  <c r="I34" i="4"/>
  <c r="H34" i="4"/>
  <c r="S33" i="4"/>
  <c r="R33" i="4"/>
  <c r="Q33" i="4"/>
  <c r="P33" i="4"/>
  <c r="O33" i="4"/>
  <c r="N33" i="4"/>
  <c r="M33" i="4"/>
  <c r="L33" i="4"/>
  <c r="K33" i="4"/>
  <c r="J33" i="4"/>
  <c r="I33" i="4"/>
  <c r="H33" i="4"/>
  <c r="S32" i="4"/>
  <c r="R32" i="4"/>
  <c r="Q32" i="4"/>
  <c r="P32" i="4"/>
  <c r="O32" i="4"/>
  <c r="N32" i="4"/>
  <c r="M32" i="4"/>
  <c r="L32" i="4"/>
  <c r="K32" i="4"/>
  <c r="J32" i="4"/>
  <c r="I32" i="4"/>
  <c r="H32" i="4"/>
  <c r="S31" i="4"/>
  <c r="R31" i="4"/>
  <c r="Q31" i="4"/>
  <c r="P31" i="4"/>
  <c r="O31" i="4"/>
  <c r="N31" i="4"/>
  <c r="M31" i="4"/>
  <c r="L31" i="4"/>
  <c r="K31" i="4"/>
  <c r="J31" i="4"/>
  <c r="I31" i="4"/>
  <c r="H31" i="4"/>
  <c r="S30" i="4"/>
  <c r="R30" i="4"/>
  <c r="Q30" i="4"/>
  <c r="P30" i="4"/>
  <c r="O30" i="4"/>
  <c r="N30" i="4"/>
  <c r="M30" i="4"/>
  <c r="L30" i="4"/>
  <c r="K30" i="4"/>
  <c r="J30" i="4"/>
  <c r="I30" i="4"/>
  <c r="H30" i="4"/>
  <c r="S29" i="4"/>
  <c r="R29" i="4"/>
  <c r="Q29" i="4"/>
  <c r="P29" i="4"/>
  <c r="O29" i="4"/>
  <c r="N29" i="4"/>
  <c r="M29" i="4"/>
  <c r="L29" i="4"/>
  <c r="K29" i="4"/>
  <c r="J29" i="4"/>
  <c r="I29" i="4"/>
  <c r="H29" i="4"/>
  <c r="S27" i="4"/>
  <c r="R27" i="4"/>
  <c r="Q27" i="4"/>
  <c r="P27" i="4"/>
  <c r="O27" i="4"/>
  <c r="N27" i="4"/>
  <c r="M27" i="4"/>
  <c r="L27" i="4"/>
  <c r="K27" i="4"/>
  <c r="J27" i="4"/>
  <c r="I27" i="4"/>
  <c r="H27" i="4"/>
  <c r="S26" i="4"/>
  <c r="R26" i="4"/>
  <c r="Q26" i="4"/>
  <c r="P26" i="4"/>
  <c r="O26" i="4"/>
  <c r="N26" i="4"/>
  <c r="M26" i="4"/>
  <c r="L26" i="4"/>
  <c r="K26" i="4"/>
  <c r="J26" i="4"/>
  <c r="I26" i="4"/>
  <c r="H26" i="4"/>
  <c r="S25" i="4"/>
  <c r="R25" i="4"/>
  <c r="Q25" i="4"/>
  <c r="P25" i="4"/>
  <c r="O25" i="4"/>
  <c r="N25" i="4"/>
  <c r="M25" i="4"/>
  <c r="L25" i="4"/>
  <c r="K25" i="4"/>
  <c r="J25" i="4"/>
  <c r="I25" i="4"/>
  <c r="H25" i="4"/>
  <c r="S24" i="4"/>
  <c r="R24" i="4"/>
  <c r="Q24" i="4"/>
  <c r="P24" i="4"/>
  <c r="O24" i="4"/>
  <c r="N24" i="4"/>
  <c r="M24" i="4"/>
  <c r="L24" i="4"/>
  <c r="K24" i="4"/>
  <c r="J24" i="4"/>
  <c r="I24" i="4"/>
  <c r="H24" i="4"/>
  <c r="S23" i="4"/>
  <c r="R23" i="4"/>
  <c r="Q23" i="4"/>
  <c r="P23" i="4"/>
  <c r="O23" i="4"/>
  <c r="N23" i="4"/>
  <c r="M23" i="4"/>
  <c r="L23" i="4"/>
  <c r="K23" i="4"/>
  <c r="J23" i="4"/>
  <c r="I23" i="4"/>
  <c r="H23" i="4"/>
  <c r="S22" i="4"/>
  <c r="O22" i="4"/>
  <c r="N22" i="4"/>
  <c r="M22" i="4"/>
  <c r="I22" i="4"/>
  <c r="H22" i="4"/>
  <c r="S21" i="4"/>
  <c r="R21" i="4"/>
  <c r="Q21" i="4"/>
  <c r="P21" i="4"/>
  <c r="O21" i="4"/>
  <c r="N21" i="4"/>
  <c r="M21" i="4"/>
  <c r="L21" i="4"/>
  <c r="K21" i="4"/>
  <c r="J21" i="4"/>
  <c r="I21" i="4"/>
  <c r="H21" i="4"/>
  <c r="S20" i="4"/>
  <c r="R20" i="4"/>
  <c r="Q20" i="4"/>
  <c r="P20" i="4"/>
  <c r="O20" i="4"/>
  <c r="N20" i="4"/>
  <c r="M20" i="4"/>
  <c r="L20" i="4"/>
  <c r="K20" i="4"/>
  <c r="J20" i="4"/>
  <c r="I20" i="4"/>
  <c r="H20" i="4"/>
  <c r="S18" i="4"/>
  <c r="R18" i="4"/>
  <c r="Q18" i="4"/>
  <c r="P18" i="4"/>
  <c r="O18" i="4"/>
  <c r="N18" i="4"/>
  <c r="M18" i="4"/>
  <c r="L18" i="4"/>
  <c r="K18" i="4"/>
  <c r="J18" i="4"/>
  <c r="I18" i="4"/>
  <c r="H18" i="4"/>
  <c r="S17" i="4"/>
  <c r="R17" i="4"/>
  <c r="Q17" i="4"/>
  <c r="P17" i="4"/>
  <c r="O17" i="4"/>
  <c r="N17" i="4"/>
  <c r="M17" i="4"/>
  <c r="L17" i="4"/>
  <c r="K17" i="4"/>
  <c r="J17" i="4"/>
  <c r="I17" i="4"/>
  <c r="H17" i="4"/>
  <c r="S16" i="4"/>
  <c r="R16" i="4"/>
  <c r="Q16" i="4"/>
  <c r="P16" i="4"/>
  <c r="O16" i="4"/>
  <c r="N16" i="4"/>
  <c r="M16" i="4"/>
  <c r="L16" i="4"/>
  <c r="K16" i="4"/>
  <c r="J16" i="4"/>
  <c r="I16" i="4"/>
  <c r="H16" i="4"/>
  <c r="S15" i="4"/>
  <c r="R15" i="4"/>
  <c r="Q15" i="4"/>
  <c r="P15" i="4"/>
  <c r="O15" i="4"/>
  <c r="N15" i="4"/>
  <c r="M15" i="4"/>
  <c r="L15" i="4"/>
  <c r="K15" i="4"/>
  <c r="J15" i="4"/>
  <c r="I15" i="4"/>
  <c r="H15" i="4"/>
  <c r="S14" i="4"/>
  <c r="R14" i="4"/>
  <c r="Q14" i="4"/>
  <c r="P14" i="4"/>
  <c r="O14" i="4"/>
  <c r="N14" i="4"/>
  <c r="M14" i="4"/>
  <c r="L14" i="4"/>
  <c r="K14" i="4"/>
  <c r="J14" i="4"/>
  <c r="I14" i="4"/>
  <c r="H14" i="4"/>
  <c r="S13" i="4"/>
  <c r="R13" i="4"/>
  <c r="Q13" i="4"/>
  <c r="P13" i="4"/>
  <c r="O13" i="4"/>
  <c r="N13" i="4"/>
  <c r="M13" i="4"/>
  <c r="L13" i="4"/>
  <c r="K13" i="4"/>
  <c r="J13" i="4"/>
  <c r="I13" i="4"/>
  <c r="H13" i="4"/>
  <c r="S12" i="4"/>
  <c r="R12" i="4"/>
  <c r="Q12" i="4"/>
  <c r="P12" i="4"/>
  <c r="O12" i="4"/>
  <c r="N12" i="4"/>
  <c r="L12" i="4"/>
  <c r="K12" i="4"/>
  <c r="J12" i="4"/>
  <c r="I12" i="4"/>
  <c r="H12" i="4"/>
  <c r="S11" i="4"/>
  <c r="R11" i="4"/>
  <c r="Q11" i="4"/>
  <c r="P11" i="4"/>
  <c r="O11" i="4"/>
  <c r="N11" i="4"/>
  <c r="M11" i="4"/>
  <c r="L11" i="4"/>
  <c r="K11" i="4"/>
  <c r="J11" i="4"/>
  <c r="I11" i="4"/>
  <c r="H11" i="4"/>
  <c r="S10" i="4"/>
  <c r="R10" i="4"/>
  <c r="Q10" i="4"/>
  <c r="P10" i="4"/>
  <c r="O10" i="4"/>
  <c r="N10" i="4"/>
  <c r="M10" i="4"/>
  <c r="L10" i="4"/>
  <c r="K10" i="4"/>
  <c r="J10" i="4"/>
  <c r="I10" i="4"/>
  <c r="H10" i="4"/>
  <c r="S9" i="4"/>
  <c r="R9" i="4"/>
  <c r="Q9" i="4"/>
  <c r="P9" i="4"/>
  <c r="O9" i="4"/>
  <c r="N9" i="4"/>
  <c r="M9" i="4"/>
  <c r="L9" i="4"/>
  <c r="K9" i="4"/>
  <c r="J9" i="4"/>
  <c r="I9" i="4"/>
  <c r="H9" i="4"/>
  <c r="S8" i="4"/>
  <c r="R8" i="4"/>
  <c r="Q8" i="4"/>
  <c r="P8" i="4"/>
  <c r="O8" i="4"/>
  <c r="N8" i="4"/>
  <c r="M8" i="4"/>
  <c r="L8" i="4"/>
  <c r="K8" i="4"/>
  <c r="J8" i="4"/>
  <c r="I8" i="4"/>
  <c r="H8" i="4"/>
  <c r="S7" i="4"/>
  <c r="R7" i="4"/>
  <c r="Q7" i="4"/>
  <c r="P7" i="4"/>
  <c r="O7" i="4"/>
  <c r="N7" i="4"/>
  <c r="M7" i="4"/>
  <c r="L7" i="4"/>
  <c r="K7" i="4"/>
  <c r="J7" i="4"/>
  <c r="I7" i="4"/>
  <c r="H7" i="4"/>
  <c r="E47" i="11"/>
  <c r="G47" i="11"/>
  <c r="J47" i="11"/>
  <c r="I47" i="11"/>
  <c r="H47" i="11"/>
  <c r="F47" i="11"/>
  <c r="D47" i="11"/>
  <c r="C47" i="11"/>
  <c r="B47" i="11"/>
  <c r="B45" i="11"/>
  <c r="B44" i="11"/>
  <c r="B43" i="11"/>
  <c r="B42" i="11"/>
  <c r="B41" i="11"/>
  <c r="B40" i="11"/>
  <c r="B39" i="11"/>
  <c r="H5" i="11"/>
  <c r="H8" i="11"/>
  <c r="H29" i="11"/>
  <c r="H36" i="11"/>
  <c r="H50" i="11"/>
  <c r="D5" i="11"/>
  <c r="D8" i="11"/>
  <c r="D29" i="11"/>
  <c r="D36" i="11"/>
  <c r="D50" i="11"/>
  <c r="J34" i="11"/>
  <c r="I34" i="11"/>
  <c r="H34" i="11"/>
  <c r="G34" i="11"/>
  <c r="F34" i="11"/>
  <c r="E34" i="11"/>
  <c r="D34" i="11"/>
  <c r="C34" i="11"/>
  <c r="B34" i="11"/>
  <c r="K34" i="11"/>
  <c r="J29" i="11"/>
  <c r="J36" i="11"/>
  <c r="J50" i="11"/>
  <c r="G5" i="11"/>
  <c r="G8" i="11"/>
  <c r="G29" i="11"/>
  <c r="G36" i="11"/>
  <c r="G50" i="11"/>
  <c r="C5" i="11"/>
  <c r="C8" i="11"/>
  <c r="C29" i="11"/>
  <c r="C36" i="11"/>
  <c r="B26" i="11"/>
  <c r="K26" i="11"/>
  <c r="B23" i="11"/>
  <c r="K23" i="11"/>
  <c r="K20" i="11"/>
  <c r="B20" i="11"/>
  <c r="K17" i="11"/>
  <c r="B17" i="11"/>
  <c r="B14" i="11"/>
  <c r="K14" i="11"/>
  <c r="B11" i="11"/>
  <c r="D27" i="11"/>
  <c r="I8" i="11"/>
  <c r="F8" i="11"/>
  <c r="E8" i="11"/>
  <c r="E5" i="11"/>
  <c r="F5" i="11"/>
  <c r="B5" i="11"/>
  <c r="G6" i="11"/>
  <c r="F29" i="11"/>
  <c r="F36" i="11"/>
  <c r="F50" i="11"/>
  <c r="E29" i="11"/>
  <c r="E36" i="11"/>
  <c r="E50" i="11"/>
  <c r="C6" i="11"/>
  <c r="E6" i="11"/>
  <c r="C50" i="11"/>
  <c r="D6" i="11"/>
  <c r="C21" i="11"/>
  <c r="D24" i="11"/>
  <c r="B8" i="11"/>
  <c r="C18" i="11"/>
  <c r="D21" i="11"/>
  <c r="E24" i="11"/>
  <c r="F6" i="11"/>
  <c r="C12" i="11"/>
  <c r="G12" i="11"/>
  <c r="C15" i="11"/>
  <c r="G15" i="11"/>
  <c r="D18" i="11"/>
  <c r="E21" i="11"/>
  <c r="F24" i="11"/>
  <c r="C27" i="11"/>
  <c r="G27" i="11"/>
  <c r="I29" i="11"/>
  <c r="I36" i="11"/>
  <c r="I50" i="11"/>
  <c r="H6" i="11"/>
  <c r="E12" i="11"/>
  <c r="E15" i="11"/>
  <c r="F18" i="11"/>
  <c r="G21" i="11"/>
  <c r="E27" i="11"/>
  <c r="K11" i="11"/>
  <c r="F12" i="11"/>
  <c r="F15" i="11"/>
  <c r="G18" i="11"/>
  <c r="F27" i="11"/>
  <c r="D12" i="11"/>
  <c r="H12" i="11"/>
  <c r="D15" i="11"/>
  <c r="E18" i="11"/>
  <c r="F21" i="11"/>
  <c r="C24" i="11"/>
  <c r="G24" i="11"/>
  <c r="B50" i="11"/>
  <c r="B36" i="11"/>
  <c r="G9" i="11"/>
  <c r="C9" i="11"/>
  <c r="F9" i="11"/>
  <c r="H9" i="11"/>
  <c r="I9" i="11"/>
  <c r="B29" i="11"/>
  <c r="D9" i="11"/>
  <c r="E9" i="11"/>
  <c r="M30" i="1"/>
  <c r="D15" i="1"/>
  <c r="D26" i="1"/>
  <c r="C127" i="3"/>
  <c r="W95" i="3"/>
  <c r="V95" i="3"/>
  <c r="U95" i="3"/>
  <c r="T95" i="3"/>
  <c r="S95" i="3"/>
  <c r="R95" i="3"/>
  <c r="Q95" i="3"/>
  <c r="P95" i="3"/>
  <c r="O95" i="3"/>
  <c r="N95" i="3"/>
  <c r="K95" i="3"/>
  <c r="J95" i="3"/>
  <c r="I95" i="3"/>
  <c r="F95" i="3"/>
  <c r="E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D56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N40" i="3"/>
  <c r="H40" i="3"/>
  <c r="H95" i="3"/>
  <c r="G40" i="3"/>
  <c r="G95" i="3"/>
  <c r="D40" i="3"/>
  <c r="C40" i="3"/>
  <c r="C39" i="3"/>
  <c r="C38" i="3"/>
  <c r="C37" i="3"/>
  <c r="AA36" i="3"/>
  <c r="C36" i="3"/>
  <c r="C35" i="3"/>
  <c r="C34" i="3"/>
  <c r="C33" i="3"/>
  <c r="C32" i="3"/>
  <c r="C31" i="3"/>
  <c r="C30" i="3"/>
  <c r="C29" i="3"/>
  <c r="AK28" i="3"/>
  <c r="AE28" i="3"/>
  <c r="C28" i="3"/>
  <c r="AK27" i="3"/>
  <c r="AE27" i="3"/>
  <c r="C27" i="3"/>
  <c r="AK26" i="3"/>
  <c r="AE26" i="3"/>
  <c r="C26" i="3"/>
  <c r="C25" i="3"/>
  <c r="C24" i="3"/>
  <c r="C23" i="3"/>
  <c r="C22" i="3"/>
  <c r="C21" i="3"/>
  <c r="C20" i="3"/>
  <c r="M19" i="3"/>
  <c r="M95" i="3"/>
  <c r="L19" i="3"/>
  <c r="L95" i="3"/>
  <c r="C18" i="3"/>
  <c r="S17" i="3"/>
  <c r="C17" i="3"/>
  <c r="AA16" i="3"/>
  <c r="AA40" i="3"/>
  <c r="AA42" i="3"/>
  <c r="AD33" i="3"/>
  <c r="S16" i="3"/>
  <c r="F16" i="3"/>
  <c r="C16" i="3"/>
  <c r="C15" i="3"/>
  <c r="C14" i="3"/>
  <c r="C13" i="3"/>
  <c r="C12" i="3"/>
  <c r="C11" i="3"/>
  <c r="C10" i="3"/>
  <c r="S9" i="3"/>
  <c r="C9" i="3"/>
  <c r="C8" i="3"/>
  <c r="C7" i="3"/>
  <c r="C6" i="3"/>
  <c r="C97" i="3"/>
  <c r="C19" i="3"/>
  <c r="C95" i="3"/>
  <c r="C98" i="3"/>
  <c r="D95" i="3"/>
  <c r="X95" i="3"/>
  <c r="C99" i="3"/>
  <c r="C101" i="3"/>
  <c r="H27" i="1"/>
  <c r="I27" i="1"/>
  <c r="J27" i="1"/>
  <c r="E27" i="1"/>
  <c r="F27" i="1"/>
  <c r="G6" i="1"/>
  <c r="G26" i="1"/>
  <c r="G27" i="1"/>
  <c r="P27" i="1"/>
  <c r="I14" i="1"/>
  <c r="G14" i="1"/>
  <c r="E14" i="1"/>
  <c r="D14" i="1"/>
  <c r="P20" i="1"/>
  <c r="P11" i="1"/>
  <c r="I15" i="1"/>
  <c r="H9" i="1"/>
  <c r="H6" i="1"/>
  <c r="G16" i="1"/>
  <c r="G15" i="1"/>
  <c r="G18" i="1"/>
  <c r="G9" i="1"/>
  <c r="E16" i="1"/>
  <c r="E15" i="1"/>
  <c r="E18" i="1"/>
  <c r="E9" i="1"/>
  <c r="E6" i="1"/>
  <c r="D17" i="1"/>
  <c r="D16" i="1"/>
  <c r="D18" i="1"/>
  <c r="D9" i="1"/>
  <c r="D6" i="1"/>
  <c r="D8" i="1"/>
  <c r="D7" i="1"/>
  <c r="Q26" i="1"/>
  <c r="Q25" i="1"/>
  <c r="D25" i="1"/>
  <c r="J20" i="1"/>
  <c r="Q18" i="1"/>
  <c r="Q17" i="1"/>
  <c r="Q16" i="1"/>
  <c r="Q15" i="1"/>
  <c r="Q14" i="1"/>
  <c r="J11" i="1"/>
  <c r="L7" i="1"/>
  <c r="L15" i="1"/>
  <c r="Q9" i="1"/>
  <c r="Q8" i="1"/>
  <c r="Q7" i="1"/>
  <c r="Q6" i="1"/>
  <c r="P22" i="1"/>
  <c r="P29" i="1"/>
  <c r="P34" i="1"/>
  <c r="J22" i="1"/>
  <c r="J29" i="1"/>
  <c r="O14" i="1"/>
  <c r="H20" i="1"/>
  <c r="Q27" i="1"/>
  <c r="N29" i="1"/>
  <c r="N34" i="1"/>
  <c r="G20" i="1"/>
  <c r="D20" i="1"/>
  <c r="E11" i="1"/>
  <c r="Q11" i="1"/>
  <c r="M8" i="1"/>
  <c r="F11" i="1"/>
  <c r="L9" i="1"/>
  <c r="L11" i="1"/>
  <c r="Q20" i="1"/>
  <c r="M17" i="1"/>
  <c r="E20" i="1"/>
  <c r="E22" i="1"/>
  <c r="E29" i="1"/>
  <c r="D27" i="1"/>
  <c r="G11" i="1"/>
  <c r="D11" i="1"/>
  <c r="H11" i="1"/>
  <c r="L18" i="1"/>
  <c r="O25" i="1"/>
  <c r="K11" i="1"/>
  <c r="Q22" i="1"/>
  <c r="Q29" i="1"/>
  <c r="Q34" i="1"/>
  <c r="K27" i="1"/>
  <c r="K20" i="1"/>
  <c r="O15" i="1"/>
  <c r="O7" i="1"/>
  <c r="M11" i="1"/>
  <c r="O11" i="1"/>
  <c r="O17" i="1"/>
  <c r="O26" i="1"/>
  <c r="O6" i="1"/>
  <c r="O16" i="1"/>
  <c r="O8" i="1"/>
  <c r="G22" i="1"/>
  <c r="G29" i="1"/>
  <c r="H22" i="1"/>
  <c r="H29" i="1"/>
  <c r="D22" i="1"/>
  <c r="D29" i="1"/>
  <c r="D31" i="1"/>
  <c r="L20" i="1"/>
  <c r="M27" i="1"/>
  <c r="O27" i="1"/>
  <c r="K22" i="1"/>
  <c r="K29" i="1"/>
  <c r="R27" i="1"/>
  <c r="O9" i="1"/>
  <c r="S95" i="8"/>
  <c r="R95" i="8"/>
  <c r="Q95" i="8"/>
  <c r="P95" i="8"/>
  <c r="O95" i="8"/>
  <c r="N95" i="8"/>
  <c r="M95" i="8"/>
  <c r="L95" i="8"/>
  <c r="K95" i="8"/>
  <c r="J95" i="8"/>
  <c r="I95" i="8"/>
  <c r="H95" i="8"/>
  <c r="S94" i="8"/>
  <c r="R94" i="8"/>
  <c r="Q94" i="8"/>
  <c r="P94" i="8"/>
  <c r="O94" i="8"/>
  <c r="N94" i="8"/>
  <c r="M94" i="8"/>
  <c r="L94" i="8"/>
  <c r="K94" i="8"/>
  <c r="J94" i="8"/>
  <c r="I94" i="8"/>
  <c r="H94" i="8"/>
  <c r="S93" i="8"/>
  <c r="R93" i="8"/>
  <c r="Q93" i="8"/>
  <c r="P93" i="8"/>
  <c r="O93" i="8"/>
  <c r="N93" i="8"/>
  <c r="M93" i="8"/>
  <c r="L93" i="8"/>
  <c r="K93" i="8"/>
  <c r="J93" i="8"/>
  <c r="I93" i="8"/>
  <c r="H93" i="8"/>
  <c r="S92" i="8"/>
  <c r="R92" i="8"/>
  <c r="Q92" i="8"/>
  <c r="P92" i="8"/>
  <c r="O92" i="8"/>
  <c r="N92" i="8"/>
  <c r="M92" i="8"/>
  <c r="L92" i="8"/>
  <c r="K92" i="8"/>
  <c r="J92" i="8"/>
  <c r="I92" i="8"/>
  <c r="H92" i="8"/>
  <c r="S91" i="8"/>
  <c r="R91" i="8"/>
  <c r="Q91" i="8"/>
  <c r="P91" i="8"/>
  <c r="O91" i="8"/>
  <c r="N91" i="8"/>
  <c r="M91" i="8"/>
  <c r="L91" i="8"/>
  <c r="K91" i="8"/>
  <c r="J91" i="8"/>
  <c r="I91" i="8"/>
  <c r="H91" i="8"/>
  <c r="S90" i="8"/>
  <c r="R90" i="8"/>
  <c r="Q90" i="8"/>
  <c r="P90" i="8"/>
  <c r="O90" i="8"/>
  <c r="N90" i="8"/>
  <c r="M90" i="8"/>
  <c r="L90" i="8"/>
  <c r="K90" i="8"/>
  <c r="J90" i="8"/>
  <c r="I90" i="8"/>
  <c r="H90" i="8"/>
  <c r="S89" i="8"/>
  <c r="R89" i="8"/>
  <c r="Q89" i="8"/>
  <c r="P89" i="8"/>
  <c r="O89" i="8"/>
  <c r="N89" i="8"/>
  <c r="M89" i="8"/>
  <c r="L89" i="8"/>
  <c r="K89" i="8"/>
  <c r="J89" i="8"/>
  <c r="I89" i="8"/>
  <c r="H89" i="8"/>
  <c r="S88" i="8"/>
  <c r="R88" i="8"/>
  <c r="Q88" i="8"/>
  <c r="P88" i="8"/>
  <c r="O88" i="8"/>
  <c r="N88" i="8"/>
  <c r="M88" i="8"/>
  <c r="L88" i="8"/>
  <c r="K88" i="8"/>
  <c r="J88" i="8"/>
  <c r="I88" i="8"/>
  <c r="H88" i="8"/>
  <c r="S87" i="8"/>
  <c r="R87" i="8"/>
  <c r="Q87" i="8"/>
  <c r="P87" i="8"/>
  <c r="O87" i="8"/>
  <c r="N87" i="8"/>
  <c r="M87" i="8"/>
  <c r="L87" i="8"/>
  <c r="K87" i="8"/>
  <c r="J87" i="8"/>
  <c r="I87" i="8"/>
  <c r="H87" i="8"/>
  <c r="S86" i="8"/>
  <c r="R86" i="8"/>
  <c r="Q86" i="8"/>
  <c r="P86" i="8"/>
  <c r="O86" i="8"/>
  <c r="N86" i="8"/>
  <c r="M86" i="8"/>
  <c r="L86" i="8"/>
  <c r="K86" i="8"/>
  <c r="J86" i="8"/>
  <c r="I86" i="8"/>
  <c r="H86" i="8"/>
  <c r="S85" i="8"/>
  <c r="R85" i="8"/>
  <c r="Q85" i="8"/>
  <c r="P85" i="8"/>
  <c r="O85" i="8"/>
  <c r="N85" i="8"/>
  <c r="M85" i="8"/>
  <c r="L85" i="8"/>
  <c r="K85" i="8"/>
  <c r="J85" i="8"/>
  <c r="I85" i="8"/>
  <c r="H85" i="8"/>
  <c r="S84" i="8"/>
  <c r="R84" i="8"/>
  <c r="Q84" i="8"/>
  <c r="P84" i="8"/>
  <c r="O84" i="8"/>
  <c r="N84" i="8"/>
  <c r="M84" i="8"/>
  <c r="L84" i="8"/>
  <c r="K84" i="8"/>
  <c r="J84" i="8"/>
  <c r="I84" i="8"/>
  <c r="H84" i="8"/>
  <c r="S83" i="8"/>
  <c r="R83" i="8"/>
  <c r="Q83" i="8"/>
  <c r="P83" i="8"/>
  <c r="O83" i="8"/>
  <c r="N83" i="8"/>
  <c r="M83" i="8"/>
  <c r="L83" i="8"/>
  <c r="K83" i="8"/>
  <c r="J83" i="8"/>
  <c r="I83" i="8"/>
  <c r="H83" i="8"/>
  <c r="S82" i="8"/>
  <c r="R82" i="8"/>
  <c r="Q82" i="8"/>
  <c r="P82" i="8"/>
  <c r="O82" i="8"/>
  <c r="N82" i="8"/>
  <c r="M82" i="8"/>
  <c r="L82" i="8"/>
  <c r="K82" i="8"/>
  <c r="J82" i="8"/>
  <c r="I82" i="8"/>
  <c r="H82" i="8"/>
  <c r="S81" i="8"/>
  <c r="R81" i="8"/>
  <c r="Q81" i="8"/>
  <c r="P81" i="8"/>
  <c r="O81" i="8"/>
  <c r="N81" i="8"/>
  <c r="M81" i="8"/>
  <c r="L81" i="8"/>
  <c r="K81" i="8"/>
  <c r="J81" i="8"/>
  <c r="I81" i="8"/>
  <c r="H81" i="8"/>
  <c r="S80" i="8"/>
  <c r="R80" i="8"/>
  <c r="Q80" i="8"/>
  <c r="P80" i="8"/>
  <c r="O80" i="8"/>
  <c r="N80" i="8"/>
  <c r="M80" i="8"/>
  <c r="L80" i="8"/>
  <c r="K80" i="8"/>
  <c r="J80" i="8"/>
  <c r="I80" i="8"/>
  <c r="H80" i="8"/>
  <c r="S79" i="8"/>
  <c r="R79" i="8"/>
  <c r="Q79" i="8"/>
  <c r="P79" i="8"/>
  <c r="O79" i="8"/>
  <c r="N79" i="8"/>
  <c r="M79" i="8"/>
  <c r="L79" i="8"/>
  <c r="K79" i="8"/>
  <c r="J79" i="8"/>
  <c r="I79" i="8"/>
  <c r="H79" i="8"/>
  <c r="S78" i="8"/>
  <c r="R78" i="8"/>
  <c r="Q78" i="8"/>
  <c r="P78" i="8"/>
  <c r="O78" i="8"/>
  <c r="N78" i="8"/>
  <c r="M78" i="8"/>
  <c r="L78" i="8"/>
  <c r="K78" i="8"/>
  <c r="J78" i="8"/>
  <c r="I78" i="8"/>
  <c r="H78" i="8"/>
  <c r="S77" i="8"/>
  <c r="R77" i="8"/>
  <c r="Q77" i="8"/>
  <c r="P77" i="8"/>
  <c r="O77" i="8"/>
  <c r="N77" i="8"/>
  <c r="M77" i="8"/>
  <c r="L77" i="8"/>
  <c r="K77" i="8"/>
  <c r="J77" i="8"/>
  <c r="I77" i="8"/>
  <c r="H77" i="8"/>
  <c r="S76" i="8"/>
  <c r="R76" i="8"/>
  <c r="Q76" i="8"/>
  <c r="P76" i="8"/>
  <c r="O76" i="8"/>
  <c r="N76" i="8"/>
  <c r="M76" i="8"/>
  <c r="L76" i="8"/>
  <c r="K76" i="8"/>
  <c r="J76" i="8"/>
  <c r="I76" i="8"/>
  <c r="H76" i="8"/>
  <c r="S75" i="8"/>
  <c r="R75" i="8"/>
  <c r="Q75" i="8"/>
  <c r="P75" i="8"/>
  <c r="O75" i="8"/>
  <c r="N75" i="8"/>
  <c r="M75" i="8"/>
  <c r="L75" i="8"/>
  <c r="K75" i="8"/>
  <c r="J75" i="8"/>
  <c r="I75" i="8"/>
  <c r="H75" i="8"/>
  <c r="S74" i="8"/>
  <c r="R74" i="8"/>
  <c r="Q74" i="8"/>
  <c r="P74" i="8"/>
  <c r="O74" i="8"/>
  <c r="N74" i="8"/>
  <c r="M74" i="8"/>
  <c r="L74" i="8"/>
  <c r="K74" i="8"/>
  <c r="J74" i="8"/>
  <c r="I74" i="8"/>
  <c r="H74" i="8"/>
  <c r="S73" i="8"/>
  <c r="R73" i="8"/>
  <c r="Q73" i="8"/>
  <c r="P73" i="8"/>
  <c r="O73" i="8"/>
  <c r="N73" i="8"/>
  <c r="M73" i="8"/>
  <c r="L73" i="8"/>
  <c r="K73" i="8"/>
  <c r="J73" i="8"/>
  <c r="I73" i="8"/>
  <c r="H73" i="8"/>
  <c r="S72" i="8"/>
  <c r="R72" i="8"/>
  <c r="Q72" i="8"/>
  <c r="P72" i="8"/>
  <c r="O72" i="8"/>
  <c r="N72" i="8"/>
  <c r="M72" i="8"/>
  <c r="L72" i="8"/>
  <c r="K72" i="8"/>
  <c r="J72" i="8"/>
  <c r="I72" i="8"/>
  <c r="H72" i="8"/>
  <c r="S71" i="8"/>
  <c r="R71" i="8"/>
  <c r="Q71" i="8"/>
  <c r="P71" i="8"/>
  <c r="O71" i="8"/>
  <c r="N71" i="8"/>
  <c r="M71" i="8"/>
  <c r="L71" i="8"/>
  <c r="K71" i="8"/>
  <c r="J71" i="8"/>
  <c r="I71" i="8"/>
  <c r="H71" i="8"/>
  <c r="S70" i="8"/>
  <c r="R70" i="8"/>
  <c r="Q70" i="8"/>
  <c r="P70" i="8"/>
  <c r="O70" i="8"/>
  <c r="N70" i="8"/>
  <c r="M70" i="8"/>
  <c r="L70" i="8"/>
  <c r="K70" i="8"/>
  <c r="J70" i="8"/>
  <c r="I70" i="8"/>
  <c r="H70" i="8"/>
  <c r="S69" i="8"/>
  <c r="R69" i="8"/>
  <c r="Q69" i="8"/>
  <c r="P69" i="8"/>
  <c r="O69" i="8"/>
  <c r="N69" i="8"/>
  <c r="M69" i="8"/>
  <c r="L69" i="8"/>
  <c r="K69" i="8"/>
  <c r="J69" i="8"/>
  <c r="I69" i="8"/>
  <c r="H69" i="8"/>
  <c r="S68" i="8"/>
  <c r="R68" i="8"/>
  <c r="Q68" i="8"/>
  <c r="P68" i="8"/>
  <c r="O68" i="8"/>
  <c r="N68" i="8"/>
  <c r="M68" i="8"/>
  <c r="L68" i="8"/>
  <c r="K68" i="8"/>
  <c r="J68" i="8"/>
  <c r="I68" i="8"/>
  <c r="H68" i="8"/>
  <c r="S67" i="8"/>
  <c r="R67" i="8"/>
  <c r="Q67" i="8"/>
  <c r="P67" i="8"/>
  <c r="O67" i="8"/>
  <c r="N67" i="8"/>
  <c r="M67" i="8"/>
  <c r="L67" i="8"/>
  <c r="K67" i="8"/>
  <c r="J67" i="8"/>
  <c r="I67" i="8"/>
  <c r="H67" i="8"/>
  <c r="S66" i="8"/>
  <c r="R66" i="8"/>
  <c r="Q66" i="8"/>
  <c r="P66" i="8"/>
  <c r="O66" i="8"/>
  <c r="N66" i="8"/>
  <c r="M66" i="8"/>
  <c r="L66" i="8"/>
  <c r="K66" i="8"/>
  <c r="J66" i="8"/>
  <c r="I66" i="8"/>
  <c r="H66" i="8"/>
  <c r="S64" i="8"/>
  <c r="R64" i="8"/>
  <c r="Q64" i="8"/>
  <c r="P64" i="8"/>
  <c r="O64" i="8"/>
  <c r="N64" i="8"/>
  <c r="M64" i="8"/>
  <c r="L64" i="8"/>
  <c r="K64" i="8"/>
  <c r="J64" i="8"/>
  <c r="I64" i="8"/>
  <c r="H64" i="8"/>
  <c r="S63" i="8"/>
  <c r="R63" i="8"/>
  <c r="Q63" i="8"/>
  <c r="P63" i="8"/>
  <c r="O63" i="8"/>
  <c r="N63" i="8"/>
  <c r="M63" i="8"/>
  <c r="L63" i="8"/>
  <c r="K63" i="8"/>
  <c r="J63" i="8"/>
  <c r="I63" i="8"/>
  <c r="H63" i="8"/>
  <c r="S62" i="8"/>
  <c r="R62" i="8"/>
  <c r="Q62" i="8"/>
  <c r="P62" i="8"/>
  <c r="O62" i="8"/>
  <c r="N62" i="8"/>
  <c r="M62" i="8"/>
  <c r="L62" i="8"/>
  <c r="K62" i="8"/>
  <c r="J62" i="8"/>
  <c r="I62" i="8"/>
  <c r="H62" i="8"/>
  <c r="S61" i="8"/>
  <c r="R61" i="8"/>
  <c r="Q61" i="8"/>
  <c r="P61" i="8"/>
  <c r="O61" i="8"/>
  <c r="N61" i="8"/>
  <c r="M61" i="8"/>
  <c r="L61" i="8"/>
  <c r="K61" i="8"/>
  <c r="J61" i="8"/>
  <c r="I61" i="8"/>
  <c r="H61" i="8"/>
  <c r="S60" i="8"/>
  <c r="R60" i="8"/>
  <c r="Q60" i="8"/>
  <c r="P60" i="8"/>
  <c r="O60" i="8"/>
  <c r="N60" i="8"/>
  <c r="M60" i="8"/>
  <c r="L60" i="8"/>
  <c r="K60" i="8"/>
  <c r="J60" i="8"/>
  <c r="I60" i="8"/>
  <c r="H60" i="8"/>
  <c r="S59" i="8"/>
  <c r="R59" i="8"/>
  <c r="Q59" i="8"/>
  <c r="P59" i="8"/>
  <c r="O59" i="8"/>
  <c r="N59" i="8"/>
  <c r="M59" i="8"/>
  <c r="L59" i="8"/>
  <c r="K59" i="8"/>
  <c r="J59" i="8"/>
  <c r="I59" i="8"/>
  <c r="H59" i="8"/>
  <c r="S58" i="8"/>
  <c r="R58" i="8"/>
  <c r="Q58" i="8"/>
  <c r="P58" i="8"/>
  <c r="O58" i="8"/>
  <c r="N58" i="8"/>
  <c r="M58" i="8"/>
  <c r="L58" i="8"/>
  <c r="K58" i="8"/>
  <c r="J58" i="8"/>
  <c r="I58" i="8"/>
  <c r="H58" i="8"/>
  <c r="S57" i="8"/>
  <c r="R57" i="8"/>
  <c r="Q57" i="8"/>
  <c r="P57" i="8"/>
  <c r="O57" i="8"/>
  <c r="N57" i="8"/>
  <c r="M57" i="8"/>
  <c r="L57" i="8"/>
  <c r="K57" i="8"/>
  <c r="J57" i="8"/>
  <c r="I57" i="8"/>
  <c r="H57" i="8"/>
  <c r="S56" i="8"/>
  <c r="R56" i="8"/>
  <c r="Q56" i="8"/>
  <c r="P56" i="8"/>
  <c r="O56" i="8"/>
  <c r="N56" i="8"/>
  <c r="M56" i="8"/>
  <c r="L56" i="8"/>
  <c r="K56" i="8"/>
  <c r="J56" i="8"/>
  <c r="I56" i="8"/>
  <c r="H56" i="8"/>
  <c r="S55" i="8"/>
  <c r="R55" i="8"/>
  <c r="Q55" i="8"/>
  <c r="P55" i="8"/>
  <c r="O55" i="8"/>
  <c r="N55" i="8"/>
  <c r="M55" i="8"/>
  <c r="L55" i="8"/>
  <c r="K55" i="8"/>
  <c r="J55" i="8"/>
  <c r="I55" i="8"/>
  <c r="H55" i="8"/>
  <c r="S54" i="8"/>
  <c r="R54" i="8"/>
  <c r="Q54" i="8"/>
  <c r="P54" i="8"/>
  <c r="O54" i="8"/>
  <c r="N54" i="8"/>
  <c r="M54" i="8"/>
  <c r="L54" i="8"/>
  <c r="K54" i="8"/>
  <c r="J54" i="8"/>
  <c r="I54" i="8"/>
  <c r="H54" i="8"/>
  <c r="S53" i="8"/>
  <c r="R53" i="8"/>
  <c r="Q53" i="8"/>
  <c r="P53" i="8"/>
  <c r="O53" i="8"/>
  <c r="N53" i="8"/>
  <c r="M53" i="8"/>
  <c r="L53" i="8"/>
  <c r="K53" i="8"/>
  <c r="J53" i="8"/>
  <c r="I53" i="8"/>
  <c r="H53" i="8"/>
  <c r="S52" i="8"/>
  <c r="R52" i="8"/>
  <c r="Q52" i="8"/>
  <c r="P52" i="8"/>
  <c r="O52" i="8"/>
  <c r="N52" i="8"/>
  <c r="M52" i="8"/>
  <c r="L52" i="8"/>
  <c r="K52" i="8"/>
  <c r="J52" i="8"/>
  <c r="I52" i="8"/>
  <c r="H52" i="8"/>
  <c r="S51" i="8"/>
  <c r="R51" i="8"/>
  <c r="Q51" i="8"/>
  <c r="P51" i="8"/>
  <c r="O51" i="8"/>
  <c r="N51" i="8"/>
  <c r="M51" i="8"/>
  <c r="L51" i="8"/>
  <c r="K51" i="8"/>
  <c r="J51" i="8"/>
  <c r="I51" i="8"/>
  <c r="H51" i="8"/>
  <c r="S50" i="8"/>
  <c r="R50" i="8"/>
  <c r="Q50" i="8"/>
  <c r="P50" i="8"/>
  <c r="O50" i="8"/>
  <c r="N50" i="8"/>
  <c r="M50" i="8"/>
  <c r="L50" i="8"/>
  <c r="K50" i="8"/>
  <c r="J50" i="8"/>
  <c r="I50" i="8"/>
  <c r="H50" i="8"/>
  <c r="S49" i="8"/>
  <c r="R49" i="8"/>
  <c r="Q49" i="8"/>
  <c r="P49" i="8"/>
  <c r="O49" i="8"/>
  <c r="N49" i="8"/>
  <c r="M49" i="8"/>
  <c r="L49" i="8"/>
  <c r="K49" i="8"/>
  <c r="J49" i="8"/>
  <c r="I49" i="8"/>
  <c r="H49" i="8"/>
  <c r="S47" i="8"/>
  <c r="R47" i="8"/>
  <c r="Q47" i="8"/>
  <c r="P47" i="8"/>
  <c r="O47" i="8"/>
  <c r="N47" i="8"/>
  <c r="M47" i="8"/>
  <c r="L47" i="8"/>
  <c r="K47" i="8"/>
  <c r="J47" i="8"/>
  <c r="I47" i="8"/>
  <c r="H47" i="8"/>
  <c r="S46" i="8"/>
  <c r="R46" i="8"/>
  <c r="Q46" i="8"/>
  <c r="P46" i="8"/>
  <c r="O46" i="8"/>
  <c r="N46" i="8"/>
  <c r="M46" i="8"/>
  <c r="L46" i="8"/>
  <c r="K46" i="8"/>
  <c r="J46" i="8"/>
  <c r="I46" i="8"/>
  <c r="H46" i="8"/>
  <c r="S45" i="8"/>
  <c r="R45" i="8"/>
  <c r="Q45" i="8"/>
  <c r="P45" i="8"/>
  <c r="O45" i="8"/>
  <c r="N45" i="8"/>
  <c r="M45" i="8"/>
  <c r="L45" i="8"/>
  <c r="K45" i="8"/>
  <c r="J45" i="8"/>
  <c r="I45" i="8"/>
  <c r="H45" i="8"/>
  <c r="S43" i="8"/>
  <c r="R43" i="8"/>
  <c r="Q43" i="8"/>
  <c r="P43" i="8"/>
  <c r="O43" i="8"/>
  <c r="N43" i="8"/>
  <c r="M43" i="8"/>
  <c r="L43" i="8"/>
  <c r="K43" i="8"/>
  <c r="J43" i="8"/>
  <c r="I43" i="8"/>
  <c r="H43" i="8"/>
  <c r="S42" i="8"/>
  <c r="R42" i="8"/>
  <c r="Q42" i="8"/>
  <c r="P42" i="8"/>
  <c r="O42" i="8"/>
  <c r="N42" i="8"/>
  <c r="M42" i="8"/>
  <c r="L42" i="8"/>
  <c r="K42" i="8"/>
  <c r="J42" i="8"/>
  <c r="I42" i="8"/>
  <c r="H42" i="8"/>
  <c r="S41" i="8"/>
  <c r="R41" i="8"/>
  <c r="Q41" i="8"/>
  <c r="P41" i="8"/>
  <c r="O41" i="8"/>
  <c r="N41" i="8"/>
  <c r="M41" i="8"/>
  <c r="L41" i="8"/>
  <c r="K41" i="8"/>
  <c r="J41" i="8"/>
  <c r="I41" i="8"/>
  <c r="H41" i="8"/>
  <c r="S40" i="8"/>
  <c r="R40" i="8"/>
  <c r="Q40" i="8"/>
  <c r="P40" i="8"/>
  <c r="O40" i="8"/>
  <c r="N40" i="8"/>
  <c r="M40" i="8"/>
  <c r="L40" i="8"/>
  <c r="K40" i="8"/>
  <c r="J40" i="8"/>
  <c r="I40" i="8"/>
  <c r="H40" i="8"/>
  <c r="S39" i="8"/>
  <c r="R39" i="8"/>
  <c r="Q39" i="8"/>
  <c r="P39" i="8"/>
  <c r="O39" i="8"/>
  <c r="N39" i="8"/>
  <c r="M39" i="8"/>
  <c r="L39" i="8"/>
  <c r="K39" i="8"/>
  <c r="J39" i="8"/>
  <c r="I39" i="8"/>
  <c r="H39" i="8"/>
  <c r="S38" i="8"/>
  <c r="R38" i="8"/>
  <c r="Q38" i="8"/>
  <c r="P38" i="8"/>
  <c r="O38" i="8"/>
  <c r="N38" i="8"/>
  <c r="M38" i="8"/>
  <c r="L38" i="8"/>
  <c r="K38" i="8"/>
  <c r="J38" i="8"/>
  <c r="I38" i="8"/>
  <c r="H38" i="8"/>
  <c r="S37" i="8"/>
  <c r="R37" i="8"/>
  <c r="Q37" i="8"/>
  <c r="P37" i="8"/>
  <c r="O37" i="8"/>
  <c r="N37" i="8"/>
  <c r="M37" i="8"/>
  <c r="L37" i="8"/>
  <c r="K37" i="8"/>
  <c r="J37" i="8"/>
  <c r="I37" i="8"/>
  <c r="H37" i="8"/>
  <c r="S36" i="8"/>
  <c r="R36" i="8"/>
  <c r="Q36" i="8"/>
  <c r="P36" i="8"/>
  <c r="O36" i="8"/>
  <c r="N36" i="8"/>
  <c r="M36" i="8"/>
  <c r="L36" i="8"/>
  <c r="K36" i="8"/>
  <c r="J36" i="8"/>
  <c r="I36" i="8"/>
  <c r="H36" i="8"/>
  <c r="S35" i="8"/>
  <c r="R35" i="8"/>
  <c r="Q35" i="8"/>
  <c r="P35" i="8"/>
  <c r="O35" i="8"/>
  <c r="N35" i="8"/>
  <c r="M35" i="8"/>
  <c r="L35" i="8"/>
  <c r="K35" i="8"/>
  <c r="J35" i="8"/>
  <c r="I35" i="8"/>
  <c r="H35" i="8"/>
  <c r="S34" i="8"/>
  <c r="R34" i="8"/>
  <c r="Q34" i="8"/>
  <c r="P34" i="8"/>
  <c r="O34" i="8"/>
  <c r="N34" i="8"/>
  <c r="M34" i="8"/>
  <c r="L34" i="8"/>
  <c r="K34" i="8"/>
  <c r="J34" i="8"/>
  <c r="I34" i="8"/>
  <c r="H34" i="8"/>
  <c r="S33" i="8"/>
  <c r="R33" i="8"/>
  <c r="Q33" i="8"/>
  <c r="P33" i="8"/>
  <c r="O33" i="8"/>
  <c r="N33" i="8"/>
  <c r="M33" i="8"/>
  <c r="L33" i="8"/>
  <c r="K33" i="8"/>
  <c r="I33" i="8"/>
  <c r="H33" i="8"/>
  <c r="S32" i="8"/>
  <c r="R32" i="8"/>
  <c r="Q32" i="8"/>
  <c r="P32" i="8"/>
  <c r="O32" i="8"/>
  <c r="N32" i="8"/>
  <c r="M32" i="8"/>
  <c r="L32" i="8"/>
  <c r="K32" i="8"/>
  <c r="J32" i="8"/>
  <c r="I32" i="8"/>
  <c r="H32" i="8"/>
  <c r="S31" i="8"/>
  <c r="R31" i="8"/>
  <c r="Q31" i="8"/>
  <c r="P31" i="8"/>
  <c r="O31" i="8"/>
  <c r="N31" i="8"/>
  <c r="M31" i="8"/>
  <c r="L31" i="8"/>
  <c r="K31" i="8"/>
  <c r="J31" i="8"/>
  <c r="I31" i="8"/>
  <c r="H31" i="8"/>
  <c r="P30" i="8"/>
  <c r="O30" i="8"/>
  <c r="N30" i="8"/>
  <c r="M30" i="8"/>
  <c r="L30" i="8"/>
  <c r="K30" i="8"/>
  <c r="H30" i="8"/>
  <c r="S29" i="8"/>
  <c r="R29" i="8"/>
  <c r="Q29" i="8"/>
  <c r="P29" i="8"/>
  <c r="O29" i="8"/>
  <c r="N29" i="8"/>
  <c r="M29" i="8"/>
  <c r="L29" i="8"/>
  <c r="K29" i="8"/>
  <c r="J29" i="8"/>
  <c r="I29" i="8"/>
  <c r="H29" i="8"/>
  <c r="S27" i="8"/>
  <c r="R27" i="8"/>
  <c r="Q27" i="8"/>
  <c r="P27" i="8"/>
  <c r="O27" i="8"/>
  <c r="N27" i="8"/>
  <c r="M27" i="8"/>
  <c r="L27" i="8"/>
  <c r="K27" i="8"/>
  <c r="J27" i="8"/>
  <c r="I27" i="8"/>
  <c r="H27" i="8"/>
  <c r="S26" i="8"/>
  <c r="R26" i="8"/>
  <c r="Q26" i="8"/>
  <c r="P26" i="8"/>
  <c r="O26" i="8"/>
  <c r="N26" i="8"/>
  <c r="M26" i="8"/>
  <c r="L26" i="8"/>
  <c r="K26" i="8"/>
  <c r="J26" i="8"/>
  <c r="I26" i="8"/>
  <c r="H26" i="8"/>
  <c r="S25" i="8"/>
  <c r="R25" i="8"/>
  <c r="Q25" i="8"/>
  <c r="P25" i="8"/>
  <c r="O25" i="8"/>
  <c r="N25" i="8"/>
  <c r="M25" i="8"/>
  <c r="L25" i="8"/>
  <c r="K25" i="8"/>
  <c r="J25" i="8"/>
  <c r="I25" i="8"/>
  <c r="H25" i="8"/>
  <c r="S24" i="8"/>
  <c r="R24" i="8"/>
  <c r="Q24" i="8"/>
  <c r="P24" i="8"/>
  <c r="O24" i="8"/>
  <c r="N24" i="8"/>
  <c r="M24" i="8"/>
  <c r="L24" i="8"/>
  <c r="K24" i="8"/>
  <c r="J24" i="8"/>
  <c r="I24" i="8"/>
  <c r="H24" i="8"/>
  <c r="S23" i="8"/>
  <c r="R23" i="8"/>
  <c r="Q23" i="8"/>
  <c r="P23" i="8"/>
  <c r="O23" i="8"/>
  <c r="N23" i="8"/>
  <c r="M23" i="8"/>
  <c r="L23" i="8"/>
  <c r="K23" i="8"/>
  <c r="J23" i="8"/>
  <c r="I23" i="8"/>
  <c r="H23" i="8"/>
  <c r="S22" i="8"/>
  <c r="O22" i="8"/>
  <c r="N22" i="8"/>
  <c r="M22" i="8"/>
  <c r="I22" i="8"/>
  <c r="H22" i="8"/>
  <c r="S21" i="8"/>
  <c r="R21" i="8"/>
  <c r="Q21" i="8"/>
  <c r="P21" i="8"/>
  <c r="O21" i="8"/>
  <c r="N21" i="8"/>
  <c r="M21" i="8"/>
  <c r="L21" i="8"/>
  <c r="K21" i="8"/>
  <c r="J21" i="8"/>
  <c r="I21" i="8"/>
  <c r="H21" i="8"/>
  <c r="S20" i="8"/>
  <c r="R20" i="8"/>
  <c r="Q20" i="8"/>
  <c r="P20" i="8"/>
  <c r="O20" i="8"/>
  <c r="N20" i="8"/>
  <c r="M20" i="8"/>
  <c r="L20" i="8"/>
  <c r="K20" i="8"/>
  <c r="I20" i="8"/>
  <c r="H20" i="8"/>
  <c r="S18" i="8"/>
  <c r="R18" i="8"/>
  <c r="Q18" i="8"/>
  <c r="P18" i="8"/>
  <c r="O18" i="8"/>
  <c r="N18" i="8"/>
  <c r="M18" i="8"/>
  <c r="L18" i="8"/>
  <c r="K18" i="8"/>
  <c r="J18" i="8"/>
  <c r="I18" i="8"/>
  <c r="H18" i="8"/>
  <c r="S17" i="8"/>
  <c r="R17" i="8"/>
  <c r="Q17" i="8"/>
  <c r="P17" i="8"/>
  <c r="O17" i="8"/>
  <c r="N17" i="8"/>
  <c r="M17" i="8"/>
  <c r="L17" i="8"/>
  <c r="K17" i="8"/>
  <c r="J17" i="8"/>
  <c r="I17" i="8"/>
  <c r="H17" i="8"/>
  <c r="S16" i="8"/>
  <c r="R16" i="8"/>
  <c r="Q16" i="8"/>
  <c r="P16" i="8"/>
  <c r="O16" i="8"/>
  <c r="N16" i="8"/>
  <c r="M16" i="8"/>
  <c r="L16" i="8"/>
  <c r="K16" i="8"/>
  <c r="J16" i="8"/>
  <c r="I16" i="8"/>
  <c r="H16" i="8"/>
  <c r="S15" i="8"/>
  <c r="R15" i="8"/>
  <c r="Q15" i="8"/>
  <c r="P15" i="8"/>
  <c r="O15" i="8"/>
  <c r="N15" i="8"/>
  <c r="M15" i="8"/>
  <c r="L15" i="8"/>
  <c r="K15" i="8"/>
  <c r="J15" i="8"/>
  <c r="I15" i="8"/>
  <c r="H15" i="8"/>
  <c r="S14" i="8"/>
  <c r="R14" i="8"/>
  <c r="Q14" i="8"/>
  <c r="P14" i="8"/>
  <c r="O14" i="8"/>
  <c r="N14" i="8"/>
  <c r="M14" i="8"/>
  <c r="L14" i="8"/>
  <c r="K14" i="8"/>
  <c r="J14" i="8"/>
  <c r="I14" i="8"/>
  <c r="H14" i="8"/>
  <c r="S13" i="8"/>
  <c r="R13" i="8"/>
  <c r="Q13" i="8"/>
  <c r="P13" i="8"/>
  <c r="O13" i="8"/>
  <c r="N13" i="8"/>
  <c r="M13" i="8"/>
  <c r="L13" i="8"/>
  <c r="K13" i="8"/>
  <c r="J13" i="8"/>
  <c r="I13" i="8"/>
  <c r="H13" i="8"/>
  <c r="F97" i="8"/>
  <c r="F99" i="8"/>
  <c r="S11" i="8"/>
  <c r="R11" i="8"/>
  <c r="Q11" i="8"/>
  <c r="P11" i="8"/>
  <c r="O11" i="8"/>
  <c r="N11" i="8"/>
  <c r="M11" i="8"/>
  <c r="L11" i="8"/>
  <c r="K11" i="8"/>
  <c r="J11" i="8"/>
  <c r="I11" i="8"/>
  <c r="H11" i="8"/>
  <c r="S10" i="8"/>
  <c r="R10" i="8"/>
  <c r="Q10" i="8"/>
  <c r="P10" i="8"/>
  <c r="O10" i="8"/>
  <c r="N10" i="8"/>
  <c r="M10" i="8"/>
  <c r="L10" i="8"/>
  <c r="K10" i="8"/>
  <c r="J10" i="8"/>
  <c r="I10" i="8"/>
  <c r="H10" i="8"/>
  <c r="S9" i="8"/>
  <c r="R9" i="8"/>
  <c r="Q9" i="8"/>
  <c r="P9" i="8"/>
  <c r="O9" i="8"/>
  <c r="N9" i="8"/>
  <c r="M9" i="8"/>
  <c r="L9" i="8"/>
  <c r="K9" i="8"/>
  <c r="J9" i="8"/>
  <c r="I9" i="8"/>
  <c r="H9" i="8"/>
  <c r="S8" i="8"/>
  <c r="R8" i="8"/>
  <c r="Q8" i="8"/>
  <c r="P8" i="8"/>
  <c r="O8" i="8"/>
  <c r="N8" i="8"/>
  <c r="M8" i="8"/>
  <c r="L8" i="8"/>
  <c r="K8" i="8"/>
  <c r="J8" i="8"/>
  <c r="I8" i="8"/>
  <c r="H8" i="8"/>
  <c r="S7" i="8"/>
  <c r="R7" i="8"/>
  <c r="Q7" i="8"/>
  <c r="P7" i="8"/>
  <c r="O7" i="8"/>
  <c r="N7" i="8"/>
  <c r="M7" i="8"/>
  <c r="L7" i="8"/>
  <c r="K7" i="8"/>
  <c r="J7" i="8"/>
  <c r="I7" i="8"/>
  <c r="F20" i="1"/>
  <c r="F22" i="1"/>
  <c r="F29" i="1"/>
  <c r="O18" i="1"/>
  <c r="R20" i="1"/>
  <c r="R22" i="1"/>
  <c r="R29" i="1"/>
  <c r="R34" i="1"/>
  <c r="M20" i="1"/>
  <c r="O20" i="1"/>
  <c r="M22" i="1"/>
  <c r="O22" i="1"/>
  <c r="M29" i="1"/>
  <c r="M34" i="1"/>
  <c r="M31" i="1"/>
  <c r="O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Torgerhagen, Per</author>
  </authors>
  <commentList>
    <comment ref="M16" authorId="0" shapeId="0" xr:uid="{90544FE5-EF0B-4B61-94A0-2E5BFFAB4C4A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HIAS, anlegg og klubbhus Parken, inventar og lager sykkel
</t>
        </r>
      </text>
    </comment>
    <comment ref="D26" authorId="0" shapeId="0" xr:uid="{2C3A0698-7841-411D-A53E-88DC1736D5CD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Tidl.lån HIAS/garderober Parken 70', nytt kunstgressanlegg år1, 330'</t>
        </r>
      </text>
    </comment>
    <comment ref="G26" authorId="0" shapeId="0" xr:uid="{DECEE8D4-C9B1-40DD-8DCE-4BEDC91E8E42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Rentekostnader ifm.vanningsanlegg for ski i Idrettsparken, lån på 1,5 mill.kr, 5% rente
</t>
        </r>
      </text>
    </comment>
    <comment ref="K26" authorId="0" shapeId="0" xr:uid="{0E26CA25-51BE-4DEA-883E-34C32C9FCB4B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Nytt lån klubbhus 60'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Torgerhagen, Per</author>
  </authors>
  <commentList>
    <comment ref="F29" authorId="0" shapeId="0" xr:uid="{ECBDCBE5-2C63-4CA8-A2A0-CAA7C76DCF46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Mari 492' (+12)
Bjarne 100' (+60)
Controller 40'
Esma 65' (klubbhus)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glenn.inge.skjeret</author>
    <author>Torgerhagen, Per</author>
    <author>GIS</author>
    <author>Thommy</author>
  </authors>
  <commentList>
    <comment ref="N4" authorId="0" shapeId="0" xr:uid="{E983C561-5657-4FA0-9761-C72944E1DFC2}">
      <text>
        <r>
          <rPr>
            <b/>
            <sz val="9"/>
            <color indexed="81"/>
            <rFont val="Tahoma"/>
            <family val="2"/>
          </rPr>
          <t>glenn.inge.skjeret:</t>
        </r>
        <r>
          <rPr>
            <sz val="9"/>
            <color indexed="81"/>
            <rFont val="Tahoma"/>
            <family val="2"/>
          </rPr>
          <t xml:space="preserve">
A-laget bør gå som eget prosjekt slik at vi har full kontroll på prosjektet</t>
        </r>
      </text>
    </comment>
    <comment ref="Q4" authorId="0" shapeId="0" xr:uid="{B572F298-21BB-47DE-A886-E539F0B89E7B}">
      <text>
        <r>
          <rPr>
            <b/>
            <sz val="9"/>
            <color indexed="81"/>
            <rFont val="Tahoma"/>
            <family val="2"/>
          </rPr>
          <t>glenn.inge.skjeret:</t>
        </r>
        <r>
          <rPr>
            <sz val="9"/>
            <color indexed="81"/>
            <rFont val="Tahoma"/>
            <family val="2"/>
          </rPr>
          <t xml:space="preserve">
Dommere må satses på - de skal lønnes, utdannes og har behov for div. utstyr.</t>
        </r>
      </text>
    </comment>
    <comment ref="R4" authorId="0" shapeId="0" xr:uid="{7D911977-2020-44B4-AF21-7F26E4F701A4}">
      <text>
        <r>
          <rPr>
            <b/>
            <sz val="9"/>
            <color indexed="81"/>
            <rFont val="Tahoma"/>
            <family val="2"/>
          </rPr>
          <t>glenn.inge.skjeret:</t>
        </r>
        <r>
          <rPr>
            <sz val="9"/>
            <color indexed="81"/>
            <rFont val="Tahoma"/>
            <family val="2"/>
          </rPr>
          <t xml:space="preserve">
Keepersatsingen bør kjøres som eget prosjekt - kursing, treninger o.a</t>
        </r>
      </text>
    </comment>
    <comment ref="S4" authorId="0" shapeId="0" xr:uid="{68BE44AC-1266-453A-882E-C6F6F4C29593}">
      <text>
        <r>
          <rPr>
            <b/>
            <sz val="9"/>
            <color indexed="81"/>
            <rFont val="Tahoma"/>
            <family val="2"/>
          </rPr>
          <t>glenn.inge.skjeret:</t>
        </r>
        <r>
          <rPr>
            <sz val="9"/>
            <color indexed="81"/>
            <rFont val="Tahoma"/>
            <family val="2"/>
          </rPr>
          <t xml:space="preserve">
Bør føres som eget prosjekt - gjentar seg hvert 4. år</t>
        </r>
      </text>
    </comment>
    <comment ref="T4" authorId="0" shapeId="0" xr:uid="{80BE2EFB-4B4E-4911-A0EB-20913F80D532}">
      <text>
        <r>
          <rPr>
            <b/>
            <sz val="9"/>
            <color indexed="81"/>
            <rFont val="Tahoma"/>
            <family val="2"/>
          </rPr>
          <t>glenn.inge.skjeret:</t>
        </r>
        <r>
          <rPr>
            <sz val="9"/>
            <color indexed="81"/>
            <rFont val="Tahoma"/>
            <family val="2"/>
          </rPr>
          <t xml:space="preserve">
Lage eget utvalg - div. utstyr for å kunne håndtere ulike arrangement</t>
        </r>
      </text>
    </comment>
    <comment ref="U4" authorId="0" shapeId="0" xr:uid="{D5E97DD2-15D0-4584-B2DF-40C61DE9E6E5}">
      <text>
        <r>
          <rPr>
            <b/>
            <sz val="9"/>
            <color indexed="81"/>
            <rFont val="Tahoma"/>
            <family val="2"/>
          </rPr>
          <t>glenn.inge.skjeret:</t>
        </r>
        <r>
          <rPr>
            <sz val="9"/>
            <color indexed="81"/>
            <rFont val="Tahoma"/>
            <family val="2"/>
          </rPr>
          <t xml:space="preserve">
Sportslig bør føres som eget prosjekt - kompetanseheving, lønn o.a - dette er produktet vårt.</t>
        </r>
      </text>
    </comment>
    <comment ref="W4" authorId="0" shapeId="0" xr:uid="{3E09F0C5-0A83-4B72-8C5D-215C0A8CEF35}">
      <text>
        <r>
          <rPr>
            <b/>
            <sz val="9"/>
            <color indexed="81"/>
            <rFont val="Tahoma"/>
            <family val="2"/>
          </rPr>
          <t>glenn.inge.skjeret:</t>
        </r>
        <r>
          <rPr>
            <sz val="9"/>
            <color indexed="81"/>
            <rFont val="Tahoma"/>
            <family val="2"/>
          </rPr>
          <t xml:space="preserve">
Lage eget utvalg - div. utstyr for å kunne håndtere ulike arrangement</t>
        </r>
      </text>
    </comment>
    <comment ref="D6" authorId="1" shapeId="0" xr:uid="{441AC5D5-1280-4A85-A6D7-0BC1EBD827BA}">
      <text>
        <r>
          <rPr>
            <b/>
            <sz val="9"/>
            <color indexed="81"/>
            <rFont val="Tahoma"/>
            <family val="2"/>
          </rPr>
          <t xml:space="preserve">Sum sponsorkontrakter p.t - til spredning og bruk = 325 820 
Markedsbudsjett (selges i 2018) = 350 000 
Totalt 675 820 
</t>
        </r>
      </text>
    </comment>
    <comment ref="F6" authorId="1" shapeId="0" xr:uid="{A78D3EFF-E8E6-4040-8BE0-AC759EB4FC69}">
      <text>
        <r>
          <rPr>
            <b/>
            <sz val="9"/>
            <color indexed="81"/>
            <rFont val="Tahoma"/>
            <family val="2"/>
          </rPr>
          <t>Thommy:
Arbeides med å få på plass sponsor</t>
        </r>
      </text>
    </comment>
    <comment ref="I6" authorId="2" shapeId="0" xr:uid="{70BE2F89-A1DF-4659-BDB5-9BB1CAB00DAA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kr. 17 500,-  fordeles på 3 lag fra Stange Energi og Sparebanken  -Østlandet. Ellers eget sponsorarbeide.</t>
        </r>
      </text>
    </comment>
    <comment ref="J6" authorId="2" shapeId="0" xr:uid="{3540659E-7CB0-40C1-9418-F2F4A8F9C5B1}">
      <text>
        <r>
          <rPr>
            <b/>
            <sz val="9"/>
            <color indexed="81"/>
            <rFont val="Tahoma"/>
            <family val="2"/>
          </rPr>
          <t xml:space="preserve">GIS:
</t>
        </r>
        <r>
          <rPr>
            <sz val="9"/>
            <color indexed="81"/>
            <rFont val="Tahoma"/>
            <family val="2"/>
          </rPr>
          <t>kr. 17 500,-  fordeles på 3 lag fra Stange Energi og Sparebanken  -Østlandet. Ellers eget sponsorarbeide.</t>
        </r>
      </text>
    </comment>
    <comment ref="K6" authorId="2" shapeId="0" xr:uid="{2E2A9BC9-3E1D-41BD-B7C5-FC47CB852C66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kr. 17 500,-  fordeles ut på 3 lag fra Stange Energi og Sparebanken  -Østlandet. Ellers eget sponsorarbeide.</t>
        </r>
      </text>
    </comment>
    <comment ref="N6" authorId="2" shapeId="0" xr:uid="{046E4F18-107D-425A-93CA-E6731F553B70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SALG SPONSORINNTEKTER/SAMARBEIDSAVTALER = 50000
SALG SCORINGSKONTRAKTER =200 000
SALG PERSONLIGE SPONSORER =66000
SALG SPONSORER HJEMMEKAMPER =56000
SALG REKLAMESKILT =120000
(kr. 11 000,- fra Stange Energi, Sparebanken Østlandet, og SPAR + 3000)</t>
        </r>
      </text>
    </comment>
    <comment ref="AE6" authorId="2" shapeId="0" xr:uid="{218CFBF4-56B3-40B7-B598-B49B72F9EA2E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12' = Spons A-lag</t>
        </r>
      </text>
    </comment>
    <comment ref="N7" authorId="2" shapeId="0" xr:uid="{72B6B272-1BBA-402B-91EE-0158CC3DF215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Billett-inntekter + sesongkort - realistisk?</t>
        </r>
      </text>
    </comment>
    <comment ref="L8" authorId="3" shapeId="0" xr:uid="{8D6FCC42-BC07-4F7E-9EB8-CDEE0AFF6ABF}">
      <text>
        <r>
          <rPr>
            <b/>
            <sz val="9"/>
            <color indexed="81"/>
            <rFont val="Tahoma"/>
            <family val="2"/>
          </rPr>
          <t>Thommy:</t>
        </r>
        <r>
          <rPr>
            <sz val="9"/>
            <color indexed="81"/>
            <rFont val="Tahoma"/>
            <family val="2"/>
          </rPr>
          <t xml:space="preserve">
Kalendere</t>
        </r>
      </text>
    </comment>
    <comment ref="S9" authorId="2" shapeId="0" xr:uid="{094A57A1-B64C-4E1F-8746-2FA73835DE76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1) kr. 500x55 betalende lag (+ 35 lag fra OIL) = 90 lag
2) kr. 50 for parkering og program alt. program og kaffe x 300</t>
        </r>
      </text>
    </comment>
    <comment ref="D10" authorId="3" shapeId="0" xr:uid="{DB23C3CD-4E4B-48AD-88A8-55F31D956204}">
      <text>
        <r>
          <rPr>
            <b/>
            <sz val="9"/>
            <color indexed="81"/>
            <rFont val="Tahoma"/>
            <family val="2"/>
          </rPr>
          <t>GIS</t>
        </r>
        <r>
          <rPr>
            <sz val="9"/>
            <color indexed="81"/>
            <rFont val="Tahoma"/>
            <family val="2"/>
          </rPr>
          <t xml:space="preserve">
Aktivitetstilskudd fra kommunen - ref fordeling av midler - MN</t>
        </r>
      </text>
    </comment>
    <comment ref="G10" authorId="2" shapeId="0" xr:uid="{C955BEEC-8921-41A4-A366-1644F62922F3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50% Driftstilskudd fra kommunen - ref fordeling av midler - MN</t>
        </r>
      </text>
    </comment>
    <comment ref="G13" authorId="3" shapeId="0" xr:uid="{BCAEB4D7-DB2A-4005-8C89-FCEFB29F6DF2}">
      <text>
        <r>
          <rPr>
            <b/>
            <sz val="9"/>
            <color indexed="81"/>
            <rFont val="Tahoma"/>
            <family val="2"/>
          </rPr>
          <t xml:space="preserve">GIS/Bjarne
</t>
        </r>
        <r>
          <rPr>
            <sz val="9"/>
            <color indexed="81"/>
            <rFont val="Tahoma"/>
            <family val="2"/>
          </rPr>
          <t xml:space="preserve">(Justert ned noe fra 2017 = 300 000,-, må prioritere våre egne)
</t>
        </r>
      </text>
    </comment>
    <comment ref="H13" authorId="2" shapeId="0" xr:uid="{0E4ACB5C-516D-4EF4-9AAD-2C42910B2B4D}">
      <text>
        <r>
          <rPr>
            <b/>
            <sz val="9"/>
            <color indexed="81"/>
            <rFont val="Tahoma"/>
            <family val="2"/>
          </rPr>
          <t>Bjarne</t>
        </r>
        <r>
          <rPr>
            <sz val="9"/>
            <color indexed="81"/>
            <rFont val="Tahoma"/>
            <family val="2"/>
          </rPr>
          <t xml:space="preserve">
Talent Cup + Briskeby Turneringa</t>
        </r>
      </text>
    </comment>
    <comment ref="F16" authorId="2" shapeId="0" xr:uid="{DEFFC3EB-9F41-4D6D-A6D9-9ADBD914EE33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Ham-Kam hadde pro pers kr. 1175,- i 2017, vi går for 1200,- og 170 deltagere.</t>
        </r>
      </text>
    </comment>
    <comment ref="I16" authorId="2" shapeId="0" xr:uid="{E9E4297C-A901-4D6D-AD2B-950A64CE618C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Se ark Damelagene</t>
        </r>
      </text>
    </comment>
    <comment ref="J16" authorId="2" shapeId="0" xr:uid="{85932D2C-D64C-445B-90A7-A2296A199B94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Se ark Damelagene</t>
        </r>
      </text>
    </comment>
    <comment ref="K16" authorId="2" shapeId="0" xr:uid="{D39C3B5E-3F62-48DC-B072-C0B59149A39B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Se ark Damelagene</t>
        </r>
      </text>
    </comment>
    <comment ref="N16" authorId="2" shapeId="0" xr:uid="{2FC86D85-EFB6-4F98-BCF8-D93E2220FDB6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(Salg av artikler, arr. julebord, fest?)</t>
        </r>
      </text>
    </comment>
    <comment ref="S16" authorId="2" shapeId="0" xr:uid="{873D37C1-8A8A-4226-9863-4EFC805DFD00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kr. 50 x 300 (Parkering + program alt. Kaffe + program)</t>
        </r>
      </text>
    </comment>
    <comment ref="E17" authorId="2" shapeId="0" xr:uid="{2C57F37F-D598-4EC2-8AC4-7DEEDDFFB742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2016 - kr. 210 000,- med nytt kunstgress og to lag i 3.div. bør salg kunne utøkes. =10 000
Briskebyturnering = 10 000,-
Ikke-avlyste kamper
Stangemesterskap (eget Prosjekt)
Fotballskole(?) Lov å selge?
Etc.</t>
        </r>
      </text>
    </comment>
    <comment ref="H17" authorId="2" shapeId="0" xr:uid="{D5C840F0-09BC-4597-BC06-8B9311FE94B3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7" authorId="2" shapeId="0" xr:uid="{C4D802A7-D933-4E66-990C-CD554F771612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ca. 800 spillere - tilsvarende med voksne -50% handler for kr. 50</t>
        </r>
      </text>
    </comment>
    <comment ref="I19" authorId="2" shapeId="0" xr:uid="{1EEAF725-1893-4718-9868-0B8ED162E13E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35 spillere a kr 3000,- fordelt på damer, J17 Elite og J17-2 - riktig er 4100,- pr. jente, A-laget unntatt. Jentene er solidariske, A-lag damer burde heller ikke betalt trenings-avgift etter likestillings-prinsippet</t>
        </r>
      </text>
    </comment>
    <comment ref="J19" authorId="2" shapeId="0" xr:uid="{6382D30E-7B28-463D-A509-415ACDB70FC4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35 spillere a kr 3000,- fordelt på damer, J17 Elite og J17-2</t>
        </r>
      </text>
    </comment>
    <comment ref="K19" authorId="2" shapeId="0" xr:uid="{F643D55E-15D2-4323-8FA6-59B4910A165E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35 spillere a kr 3000,- fordelt på damer, J17 Elite og J17-2</t>
        </r>
      </text>
    </comment>
    <comment ref="L19" authorId="3" shapeId="0" xr:uid="{A765EDC1-037D-449C-B58F-31471788533A}">
      <text>
        <r>
          <rPr>
            <b/>
            <sz val="9"/>
            <color indexed="81"/>
            <rFont val="Tahoma"/>
            <family val="2"/>
          </rPr>
          <t xml:space="preserve">GIS;
</t>
        </r>
        <r>
          <rPr>
            <sz val="9"/>
            <color indexed="81"/>
            <rFont val="Tahoma"/>
            <family val="2"/>
          </rPr>
          <t>Stipulert basert på enkle beregninger og regnskap 2016</t>
        </r>
      </text>
    </comment>
    <comment ref="M19" authorId="3" shapeId="0" xr:uid="{1E08E6B6-72AC-4FA5-97D9-44233588B02B}">
      <text>
        <r>
          <rPr>
            <b/>
            <sz val="9"/>
            <color indexed="81"/>
            <rFont val="Tahoma"/>
            <family val="2"/>
          </rPr>
          <t xml:space="preserve">GIS
</t>
        </r>
        <r>
          <rPr>
            <sz val="9"/>
            <color indexed="81"/>
            <rFont val="Tahoma"/>
            <family val="2"/>
          </rPr>
          <t>Stipulert</t>
        </r>
      </text>
    </comment>
    <comment ref="C22" authorId="2" shapeId="0" xr:uid="{CD0D3F67-1E5A-4A81-83D3-40F98D4BFEB8}">
      <text>
        <r>
          <rPr>
            <b/>
            <sz val="9"/>
            <color indexed="81"/>
            <rFont val="Tahoma"/>
            <family val="2"/>
          </rPr>
          <t xml:space="preserve">GIS/Per Torgerhagen:
</t>
        </r>
        <r>
          <rPr>
            <sz val="9"/>
            <color indexed="81"/>
            <rFont val="Tahoma"/>
            <family val="2"/>
          </rPr>
          <t xml:space="preserve">Justert ned  siden i fjor (800')med hensyn til at J17 som i fjor hadde 460* over lagskonto nå vil kjøre dette som "andre intekter og kjørekostnader over regnskapet.
</t>
        </r>
      </text>
    </comment>
    <comment ref="P22" authorId="2" shapeId="0" xr:uid="{FE242147-A97C-4042-ACED-524CED8C53F8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Tidligere budsjett (Regnskap 2016 = 796 000</t>
        </r>
      </text>
    </comment>
    <comment ref="I23" authorId="2" shapeId="0" xr:uid="{DA6B94F5-BFF0-4F57-82B6-2FFC8DB77AB5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17 mai - bl.a.</t>
        </r>
      </text>
    </comment>
    <comment ref="D26" authorId="3" shapeId="0" xr:uid="{2B6EF082-3C2A-483A-A10A-C070245F6BDF}">
      <text>
        <r>
          <rPr>
            <b/>
            <sz val="9"/>
            <color indexed="81"/>
            <rFont val="Tahoma"/>
            <family val="2"/>
          </rPr>
          <t>GIS</t>
        </r>
        <r>
          <rPr>
            <sz val="9"/>
            <color indexed="81"/>
            <rFont val="Tahoma"/>
            <family val="2"/>
          </rPr>
          <t xml:space="preserve">
Hall-leie, Sportslig definerer hvem som trener i hall</t>
        </r>
      </text>
    </comment>
    <comment ref="I26" authorId="2" shapeId="0" xr:uid="{92104EA6-B694-4504-9553-389F31B55647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Ottestadhallen, Hamjern , Spinning etc. Storhall treningskamp(er)</t>
        </r>
      </text>
    </comment>
    <comment ref="J26" authorId="2" shapeId="0" xr:uid="{9A89C1C7-C56D-44FA-8FEA-B8204164FBCF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Ottestadhallen, Hamjern , Spinning etc. Storhall treningskamp(er)</t>
        </r>
      </text>
    </comment>
    <comment ref="K26" authorId="2" shapeId="0" xr:uid="{FFCE39A5-92D8-431E-9AA7-A46BE9F9594C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Ottestadhallen, Hamjern , Spinning etc. Storhall treningskamp(er)</t>
        </r>
      </text>
    </comment>
    <comment ref="D27" authorId="2" shapeId="0" xr:uid="{25BC079E-AFB4-4FED-A6B2-0FAB5E91E358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Kick of i Mars - 30 000</t>
        </r>
      </text>
    </comment>
    <comment ref="F27" authorId="3" shapeId="0" xr:uid="{20FFC379-D115-440B-9F73-6DE530BB0FCD}">
      <text>
        <r>
          <rPr>
            <b/>
            <sz val="9"/>
            <color indexed="81"/>
            <rFont val="Tahoma"/>
            <family val="2"/>
          </rPr>
          <t>GIS;</t>
        </r>
        <r>
          <rPr>
            <sz val="9"/>
            <color indexed="81"/>
            <rFont val="Tahoma"/>
            <family val="2"/>
          </rPr>
          <t xml:space="preserve">
Mat+papp, Kr 25000,- i 2017
</t>
        </r>
      </text>
    </comment>
    <comment ref="I28" authorId="2" shapeId="0" xr:uid="{B80721FA-FE14-40A1-9D93-72B63F98283A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Serie + Otta Cup + Turnering</t>
        </r>
      </text>
    </comment>
    <comment ref="J28" authorId="2" shapeId="0" xr:uid="{E38D6661-B0CD-41A9-9F2B-DD804E549331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NM og Serie + Gothia Cup + Stabæk Elite + Otta Cup</t>
        </r>
      </text>
    </comment>
    <comment ref="K28" authorId="2" shapeId="0" xr:uid="{070E983E-805D-4426-9374-09EA6DF9C866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NM og Serie + Gothia Cup + Stabæk Elite + Otta Cup</t>
        </r>
      </text>
    </comment>
    <comment ref="L28" authorId="3" shapeId="0" xr:uid="{A6BEA820-94B4-4757-82AE-7C65523CD8C1}">
      <text>
        <r>
          <rPr>
            <b/>
            <sz val="9"/>
            <color indexed="81"/>
            <rFont val="Tahoma"/>
            <family val="2"/>
          </rPr>
          <t xml:space="preserve">GIS; </t>
        </r>
        <r>
          <rPr>
            <sz val="9"/>
            <color indexed="81"/>
            <rFont val="Tahoma"/>
            <family val="2"/>
          </rPr>
          <t>91000 fordelt i barne- og U-fotballen 2017 - Sportslig bør for fremtiden styre turneringsvalg for B- og U-fotballen</t>
        </r>
      </text>
    </comment>
    <comment ref="M28" authorId="3" shapeId="0" xr:uid="{68EE630C-5211-48B8-85FE-55336850C24E}">
      <text>
        <r>
          <rPr>
            <b/>
            <sz val="9"/>
            <color indexed="81"/>
            <rFont val="Tahoma"/>
            <family val="2"/>
          </rPr>
          <t xml:space="preserve">GIS; </t>
        </r>
        <r>
          <rPr>
            <sz val="9"/>
            <color indexed="81"/>
            <rFont val="Tahoma"/>
            <family val="2"/>
          </rPr>
          <t>91000 fordelt i barne- og U-fotballen 2017 - Sportslig bør for fremtiden styre turneringsvalg for B- og U-fotballen</t>
        </r>
      </text>
    </comment>
    <comment ref="U28" authorId="3" shapeId="0" xr:uid="{30EA55D3-403A-4419-A3CB-5322B8146806}">
      <text>
        <r>
          <rPr>
            <b/>
            <sz val="9"/>
            <color indexed="81"/>
            <rFont val="Tahoma"/>
            <family val="2"/>
          </rPr>
          <t xml:space="preserve">GIS; </t>
        </r>
        <r>
          <rPr>
            <sz val="9"/>
            <color indexed="81"/>
            <rFont val="Tahoma"/>
            <family val="2"/>
          </rPr>
          <t>91000 fordelt i barne- og U-fotballen 2017 - Sportslig bør for fremtiden styre turneringsvalg for B- og U-fotballen</t>
        </r>
      </text>
    </comment>
    <comment ref="I29" authorId="2" shapeId="0" xr:uid="{B2FC47BA-20BD-4C8E-A8B2-CC64CBA7B60F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Treningsleier Spania</t>
        </r>
      </text>
    </comment>
    <comment ref="L29" authorId="3" shapeId="0" xr:uid="{19608224-D4C3-4966-9CB9-FA4C249D4F8C}">
      <text>
        <r>
          <rPr>
            <b/>
            <sz val="9"/>
            <color indexed="81"/>
            <rFont val="Tahoma"/>
            <family val="2"/>
          </rPr>
          <t xml:space="preserve">GIS; kr. </t>
        </r>
        <r>
          <rPr>
            <sz val="9"/>
            <color indexed="81"/>
            <rFont val="Tahoma"/>
            <family val="2"/>
          </rPr>
          <t>50 000.- øremerket for B- og U-fotball (2016-regnskap budsjettert med 95 000,- bokført 16 000,-
HAM-KAM og andre</t>
        </r>
      </text>
    </comment>
    <comment ref="M29" authorId="3" shapeId="0" xr:uid="{6EC75FCF-680E-47E5-9C50-F293F69B4BF1}">
      <text>
        <r>
          <rPr>
            <b/>
            <sz val="9"/>
            <color indexed="81"/>
            <rFont val="Tahoma"/>
            <family val="2"/>
          </rPr>
          <t xml:space="preserve">GIS; kr. </t>
        </r>
        <r>
          <rPr>
            <sz val="9"/>
            <color indexed="81"/>
            <rFont val="Tahoma"/>
            <family val="2"/>
          </rPr>
          <t>50 000.- øremerket for B- og U-fotball (2016-regnskap budsjettert med 95 000,- bokført 16 000,-
HAM-KAM og andre</t>
        </r>
      </text>
    </comment>
    <comment ref="U29" authorId="3" shapeId="0" xr:uid="{48584755-601E-4E68-BEE7-1707E86BDB11}">
      <text>
        <r>
          <rPr>
            <b/>
            <sz val="9"/>
            <color indexed="81"/>
            <rFont val="Tahoma"/>
            <family val="2"/>
          </rPr>
          <t xml:space="preserve">GIS; kr. </t>
        </r>
        <r>
          <rPr>
            <sz val="9"/>
            <color indexed="81"/>
            <rFont val="Tahoma"/>
            <family val="2"/>
          </rPr>
          <t>50 000.- øremerket for B- og U-fotball (2016-regnskap budsjettert med 95 000,- bokført 16 000,-
HAM-KAM og andre</t>
        </r>
      </text>
    </comment>
    <comment ref="E31" authorId="2" shapeId="0" xr:uid="{88E7E626-F776-4240-A0B9-ABE7F8E311FA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kr. 95 000,- i budsjett 2017</t>
        </r>
      </text>
    </comment>
    <comment ref="S31" authorId="2" shapeId="0" xr:uid="{E0042FBE-72A7-48D2-B36E-A82E5DAC3484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Kioskvarer</t>
        </r>
      </text>
    </comment>
    <comment ref="D32" authorId="2" shapeId="0" xr:uid="{23C55679-28BA-4A02-8D84-7E8D91E68F92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Lønn inkl. aga - Anleggsansvarlig</t>
        </r>
      </text>
    </comment>
    <comment ref="G32" authorId="3" shapeId="0" xr:uid="{77FD8535-FD83-4ED5-98FE-8491B672CB11}">
      <text>
        <r>
          <rPr>
            <b/>
            <sz val="9"/>
            <color indexed="81"/>
            <rFont val="Tahoma"/>
            <family val="2"/>
          </rPr>
          <t>GIS;</t>
        </r>
        <r>
          <rPr>
            <sz val="9"/>
            <color indexed="81"/>
            <rFont val="Tahoma"/>
            <family val="2"/>
          </rPr>
          <t xml:space="preserve">
Vask 75000
Banemester 40 000</t>
        </r>
      </text>
    </comment>
    <comment ref="H32" authorId="3" shapeId="0" xr:uid="{1FB3CFB2-7366-4807-822B-9E6B4CB20C61}">
      <text>
        <r>
          <rPr>
            <b/>
            <sz val="9"/>
            <color indexed="81"/>
            <rFont val="Tahoma"/>
            <family val="2"/>
          </rPr>
          <t>GIS;</t>
        </r>
        <r>
          <rPr>
            <sz val="9"/>
            <color indexed="81"/>
            <rFont val="Tahoma"/>
            <family val="2"/>
          </rPr>
          <t xml:space="preserve">
Banemester 40 000</t>
        </r>
      </text>
    </comment>
    <comment ref="N32" authorId="2" shapeId="0" xr:uid="{782CE2ED-43EE-430E-8F7B-B2D93051C398}">
      <text>
        <r>
          <rPr>
            <sz val="9"/>
            <color indexed="81"/>
            <rFont val="Tahoma"/>
            <family val="2"/>
          </rPr>
          <t xml:space="preserve">Hovedtrener lønn 100.000 
Hjelpetrener lønn 30.000 
Arb.giveravg.er lagt til  under post 5401  + ca 15 %, men feriepenger (12 %) er inkl. i beløpet.
</t>
        </r>
      </text>
    </comment>
    <comment ref="U32" authorId="2" shapeId="0" xr:uid="{64272756-A859-4BC0-A5B8-1E56F95ADA53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Spiller/Trenerutvikler inkl. feriepenger</t>
        </r>
      </text>
    </comment>
    <comment ref="D38" authorId="2" shapeId="0" xr:uid="{F305A6CD-5B92-40B3-A9A1-487BC15A9AA0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Bør denne opp til diskusjon? 14.12.17 - Styret går for 5000,- for styremedlem + 10 000,- leder</t>
        </r>
      </text>
    </comment>
    <comment ref="D40" authorId="2" shapeId="0" xr:uid="{14B7CB97-D99D-4C38-82E2-599EA5E9DB4E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22000 = adm. ansatte?
Ellers arb.avg. På hovedtrener og hjelpetrener A-lag + Damelagstrenere</t>
        </r>
      </text>
    </comment>
    <comment ref="G40" authorId="2" shapeId="0" xr:uid="{39F6DD40-9C0E-4262-B7A3-C285C7241F9F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Vask + banemester</t>
        </r>
      </text>
    </comment>
    <comment ref="H40" authorId="2" shapeId="0" xr:uid="{8749DEBB-A227-4B44-8903-8F68B476848D}">
      <text>
        <r>
          <rPr>
            <b/>
            <sz val="9"/>
            <color indexed="81"/>
            <rFont val="Tahoma"/>
            <family val="2"/>
          </rPr>
          <t>GIS;</t>
        </r>
        <r>
          <rPr>
            <sz val="9"/>
            <color indexed="81"/>
            <rFont val="Tahoma"/>
            <family val="2"/>
          </rPr>
          <t xml:space="preserve">
Ellers arb.avg. Banemester</t>
        </r>
      </text>
    </comment>
    <comment ref="N40" authorId="2" shapeId="0" xr:uid="{3C4AAF38-8DD9-4630-A2DB-96B0F4C6EC3C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På hovedtrener + hjelpetrener? Se 5401</t>
        </r>
      </text>
    </comment>
    <comment ref="U40" authorId="2" shapeId="0" xr:uid="{C5BFFD3F-06E5-4DB7-9EB8-A1C5EC7D8D89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Arb.avgift trenerutvikler</t>
        </r>
      </text>
    </comment>
    <comment ref="C42" authorId="2" shapeId="0" xr:uid="{FAD50B8A-3673-4F1C-9BEE-5A434D73A1F9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Damefotball; 35 000,-
Barnefotballen kr. 30 000,-
Ungdomsfotballen; kr. 50 000,-
Senior (3. div + 6. div); Kr. 35 000,- Linjedommerkrav i dame/herrer 3.div (?)
(2016 = kr. 111 000 )</t>
        </r>
      </text>
    </comment>
    <comment ref="N42" authorId="2" shapeId="0" xr:uid="{C2947C9B-5EEB-43A9-B03F-6BC536CB1736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Inkludert linjedommere - noe høyt, sjekk med Lars Sandvik?</t>
        </r>
      </text>
    </comment>
    <comment ref="D45" authorId="1" shapeId="0" xr:uid="{F710C04D-872B-438E-8E80-6A69556A1C96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Resterende varelager nedskrevet.
</t>
        </r>
      </text>
    </comment>
    <comment ref="G45" authorId="1" shapeId="0" xr:uid="{D59A0411-3CC6-4840-8BBC-87C0FFE65C5E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Kunstgressbane 97
Garasje HIAS 11'
</t>
        </r>
      </text>
    </comment>
    <comment ref="H45" authorId="2" shapeId="0" xr:uid="{0460E8BB-8BC9-4549-85A1-8E832C8A395B}">
      <text>
        <r>
          <rPr>
            <b/>
            <sz val="9"/>
            <color indexed="81"/>
            <rFont val="Tahoma"/>
            <family val="2"/>
          </rPr>
          <t xml:space="preserve">GIS:
</t>
        </r>
        <r>
          <rPr>
            <sz val="9"/>
            <color indexed="81"/>
            <rFont val="Tahoma"/>
            <family val="2"/>
          </rPr>
          <t>Avskrivn.
Baneanlegg Parken 94'
Garasjeanl. Parken 30'</t>
        </r>
      </text>
    </comment>
    <comment ref="D46" authorId="3" shapeId="0" xr:uid="{EC56EEA7-B63B-413C-8812-8CC0BA6E313E}">
      <text>
        <r>
          <rPr>
            <b/>
            <sz val="9"/>
            <color indexed="81"/>
            <rFont val="Tahoma"/>
            <family val="2"/>
          </rPr>
          <t xml:space="preserve">GIS; </t>
        </r>
        <r>
          <rPr>
            <sz val="9"/>
            <color indexed="81"/>
            <rFont val="Tahoma"/>
            <family val="2"/>
          </rPr>
          <t>Fastsatt leie av klubbhuset</t>
        </r>
      </text>
    </comment>
    <comment ref="G49" authorId="2" shapeId="0" xr:uid="{9657D5A9-585C-4ADE-A58B-1A7F5883E529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Strøm til lys , pumpe til varmt vann + varme i brakka) (2016 - kr. 163 000)</t>
        </r>
      </text>
    </comment>
    <comment ref="H52" authorId="2" shapeId="0" xr:uid="{0561FA62-CA92-4C59-8DD6-00008D2DD485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Leasing av traktor</t>
        </r>
      </text>
    </comment>
    <comment ref="N52" authorId="2" shapeId="0" xr:uid="{405C5EEF-37AC-4EFA-A37E-B66033FA3D3D}">
      <text>
        <r>
          <rPr>
            <b/>
            <sz val="9"/>
            <color indexed="81"/>
            <rFont val="Tahoma"/>
            <family val="2"/>
          </rPr>
          <t xml:space="preserve">GIS: </t>
        </r>
        <r>
          <rPr>
            <sz val="9"/>
            <color indexed="81"/>
            <rFont val="Tahoma"/>
            <family val="2"/>
          </rPr>
          <t>Buss + sjåfør til kamper = 160 000,- Kost firmabil til Simen = 80 000,-</t>
        </r>
      </text>
    </comment>
    <comment ref="D53" authorId="2" shapeId="0" xr:uid="{F16475FE-0F15-4548-ABA4-E733E03AA725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(2016 - kr. 62 000,-)</t>
        </r>
      </text>
    </comment>
    <comment ref="H54" authorId="2" shapeId="0" xr:uid="{D93C1E1F-6073-4299-B46D-4D200BB74029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10' Innkjøp av vaskemaskin/tørketrommel + kompressor til pumping av baller.
90' = Harv + børster</t>
        </r>
      </text>
    </comment>
    <comment ref="C56" authorId="2" shapeId="0" xr:uid="{78F46CB4-09A2-48CF-81D8-5E475DA715BD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(2016 - kr. 246 000,-)
I år = 216 000,- + A-lag 126 000,- + Jentefotballen 80 000,-</t>
        </r>
      </text>
    </comment>
    <comment ref="D56" authorId="3" shapeId="0" xr:uid="{2FE8CF1B-ED74-4F02-93AF-1077813D5FAF}">
      <text>
        <r>
          <rPr>
            <b/>
            <sz val="9"/>
            <color indexed="81"/>
            <rFont val="Tahoma"/>
            <family val="2"/>
          </rPr>
          <t xml:space="preserve">GIS: Materialgruppa v/Henning
</t>
        </r>
        <r>
          <rPr>
            <sz val="9"/>
            <color indexed="81"/>
            <rFont val="Tahoma"/>
            <family val="2"/>
          </rPr>
          <t xml:space="preserve">200 000,- (Regnskap 2016 = 246 000)
Baller
Drakter
Konuser
Treningsvester
Keeperhandsker
Stippulert minimumskost = 130 000
(Trekker ut 30 000 her - må ha buffer pluss noe tilleggsrammer)
</t>
        </r>
      </text>
    </comment>
    <comment ref="H56" authorId="2" shapeId="0" xr:uid="{15D347CF-AF0E-4CE5-B31E-0C28F60C9347}">
      <text>
        <r>
          <rPr>
            <b/>
            <sz val="9"/>
            <color indexed="81"/>
            <rFont val="Tahoma"/>
            <family val="2"/>
          </rPr>
          <t xml:space="preserve">GIS:
</t>
        </r>
        <r>
          <rPr>
            <sz val="9"/>
            <color indexed="81"/>
            <rFont val="Tahoma"/>
            <family val="2"/>
          </rPr>
          <t>Budsjettert med kr. 80 000,- (Stryker denne i 2017, da vi klarer oss med det vi har inntil videre - til vi har søkt om støtte
(3'er mål + vant
5'er mål)</t>
        </r>
      </text>
    </comment>
    <comment ref="I56" authorId="2" shapeId="0" xr:uid="{76F991BC-9E48-4F57-9F34-903D54C1C1FE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Kamp og treningsutstyr</t>
        </r>
      </text>
    </comment>
    <comment ref="J56" authorId="2" shapeId="0" xr:uid="{D7607C56-9DCE-4DC3-94E9-824C1A69AAFC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Kamp og treningsutstyr</t>
        </r>
      </text>
    </comment>
    <comment ref="K56" authorId="2" shapeId="0" xr:uid="{EEB207CB-0761-4801-8732-969178FCA0BF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Kamp og treningsutstyr</t>
        </r>
      </text>
    </comment>
    <comment ref="M56" authorId="2" shapeId="0" xr:uid="{5F0C28E5-C9F0-4423-96ED-2E4FE76FDA7E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Klubb-bidrag for felles uniformering - Dana Cup</t>
        </r>
      </text>
    </comment>
    <comment ref="N56" authorId="2" shapeId="0" xr:uid="{22892C6C-A808-418C-9AB1-9BD2BD1E9298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Utstyr spillere (x22)
</t>
        </r>
        <r>
          <rPr>
            <sz val="8"/>
            <color indexed="81"/>
            <rFont val="Arial"/>
            <family val="2"/>
          </rPr>
          <t>STRØMPER
SHORTS PR STK
2 T-SHORTER TRENING
KUNSTGRASSKO
WINDBREAKER
LAGLERDERJAKKER(x7)
FOTBALL (x20)
TAPE, IS MM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56" authorId="3" shapeId="0" xr:uid="{68154CC9-99C3-4417-94D5-D3CB53A9D5B4}">
      <text>
        <r>
          <rPr>
            <b/>
            <sz val="9"/>
            <color indexed="81"/>
            <rFont val="Tahoma"/>
            <family val="2"/>
          </rPr>
          <t xml:space="preserve">GIS:
</t>
        </r>
        <r>
          <rPr>
            <sz val="9"/>
            <color indexed="81"/>
            <rFont val="Tahoma"/>
            <family val="2"/>
          </rPr>
          <t xml:space="preserve">200 000,- (Regnskap 2016 = 246 000)
Baller
Drakter
Konuser
Treningsvester
Keeperhandsker
Stippulert minimumskost = 130 000
(Trekker ut 30 000 her - må ha buffer pluss noe tilleggsrammer)
</t>
        </r>
      </text>
    </comment>
    <comment ref="D58" authorId="3" shapeId="0" xr:uid="{7A6F8A0B-4CE5-46A3-80FF-41F3AD7BD4B1}">
      <text>
        <r>
          <rPr>
            <b/>
            <sz val="9"/>
            <color indexed="81"/>
            <rFont val="Tahoma"/>
            <family val="2"/>
          </rPr>
          <t xml:space="preserve">Thommy
Idrettsparken
Vannavgift 15000
</t>
        </r>
      </text>
    </comment>
    <comment ref="G58" authorId="1" shapeId="0" xr:uid="{F84EA568-DA47-48C0-BE5E-18F50B5FFE9A}">
      <text>
        <r>
          <rPr>
            <b/>
            <sz val="9"/>
            <color indexed="81"/>
            <rFont val="Tahoma"/>
            <family val="2"/>
          </rPr>
          <t>GIS.</t>
        </r>
        <r>
          <rPr>
            <sz val="9"/>
            <color indexed="81"/>
            <rFont val="Tahoma"/>
            <family val="2"/>
          </rPr>
          <t xml:space="preserve">
Kjøpt ny utleggermaskin, kost kr. 18000 + 32000 til vedlikehold (kjøring og beising) - regning kommer på neste år!
(+20 000 vedlikehold, skifte av pærer, annet)</t>
        </r>
      </text>
    </comment>
    <comment ref="H58" authorId="2" shapeId="0" xr:uid="{37B06DAF-B73C-48CD-B28E-24B7674F4CD8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Vedlikehold 50000,- + Fifa-godkjenning 21000,- (usikkert om godkjenning rekker å realiseres i 2018)
Trekker ut 50 000,- her i samtaler med Bjarne kise - vil nok ikke være behov oft alt første året)</t>
        </r>
      </text>
    </comment>
    <comment ref="G60" authorId="3" shapeId="0" xr:uid="{B3DCBEF2-D9F8-4856-A35E-C4A694420115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Tribune + ombygging brakke ( gulv etc.)</t>
        </r>
      </text>
    </comment>
    <comment ref="D63" authorId="2" shapeId="0" xr:uid="{1F4CE95E-75F1-482F-8CB1-08FC388219E5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Andels som fotball dekker for regnskapsføring</t>
        </r>
      </text>
    </comment>
    <comment ref="F64" authorId="3" shapeId="0" xr:uid="{5DEC781C-C9AF-4922-BF91-075F9DAC6D89}">
      <text>
        <r>
          <rPr>
            <b/>
            <sz val="9"/>
            <color indexed="81"/>
            <rFont val="Tahoma"/>
            <family val="2"/>
          </rPr>
          <t>Thommy:</t>
        </r>
        <r>
          <rPr>
            <sz val="9"/>
            <color indexed="81"/>
            <rFont val="Tahoma"/>
            <family val="2"/>
          </rPr>
          <t xml:space="preserve">
Ungdommer samt noe til ansvarlige</t>
        </r>
      </text>
    </comment>
    <comment ref="L64" authorId="2" shapeId="0" xr:uid="{4D83A256-558F-427C-BA99-37A8D8339D39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Basert på utbetalinger i 2017</t>
        </r>
      </text>
    </comment>
    <comment ref="M64" authorId="2" shapeId="0" xr:uid="{684277F5-7F90-455B-9AF2-DDB6EE9AC6EE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Basert på utbetalinger i 2017</t>
        </r>
      </text>
    </comment>
    <comment ref="N64" authorId="2" shapeId="0" xr:uid="{2F9AB151-1BD1-4E6F-B661-7DB5290557FB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3x10 000,- til fordeling i støtteapparat + Utlegg/reiseutgifter etc. til spillere</t>
        </r>
      </text>
    </comment>
    <comment ref="C65" authorId="2" shapeId="0" xr:uid="{3C57ADBF-2ED9-4B71-9014-6C6B9CB571D7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(2016 - kr. 830,-)</t>
        </r>
      </text>
    </comment>
    <comment ref="L66" authorId="3" shapeId="0" xr:uid="{9526B79A-B745-4E43-AF0C-0D339F524534}">
      <text>
        <r>
          <rPr>
            <b/>
            <sz val="9"/>
            <color indexed="81"/>
            <rFont val="Tahoma"/>
            <family val="2"/>
          </rPr>
          <t>GIS;</t>
        </r>
        <r>
          <rPr>
            <sz val="9"/>
            <color indexed="81"/>
            <rFont val="Tahoma"/>
            <family val="2"/>
          </rPr>
          <t xml:space="preserve">
Julekalendere</t>
        </r>
      </text>
    </comment>
    <comment ref="S66" authorId="2" shapeId="0" xr:uid="{FD73F123-CA70-4000-9F61-F360BDF81C18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Program 16 sider - opplag 1000</t>
        </r>
      </text>
    </comment>
    <comment ref="I67" authorId="2" shapeId="0" xr:uid="{518384B3-01AE-4B78-B4DA-5D3740FB8B97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Kamp-annonser, kan trolig strykes - mener dette er tatt hensyn til i sponsoravtale HA</t>
        </r>
      </text>
    </comment>
    <comment ref="D68" authorId="3" shapeId="0" xr:uid="{69B320AD-89B6-44E1-BE5E-BEC2193A7766}">
      <text>
        <r>
          <rPr>
            <b/>
            <sz val="9"/>
            <color indexed="81"/>
            <rFont val="Tahoma"/>
            <family val="2"/>
          </rPr>
          <t>GIS</t>
        </r>
        <r>
          <rPr>
            <sz val="9"/>
            <color indexed="81"/>
            <rFont val="Tahoma"/>
            <family val="2"/>
          </rPr>
          <t xml:space="preserve">
Diverse møter o.a (2016 - kr. 17 800,-)</t>
        </r>
      </text>
    </comment>
    <comment ref="D69" authorId="3" shapeId="0" xr:uid="{FB52EBC7-02E5-45DA-9692-1AA44E957902}">
      <text>
        <r>
          <rPr>
            <b/>
            <sz val="9"/>
            <color indexed="81"/>
            <rFont val="Tahoma"/>
            <family val="2"/>
          </rPr>
          <t>GIS;</t>
        </r>
        <r>
          <rPr>
            <sz val="9"/>
            <color indexed="81"/>
            <rFont val="Tahoma"/>
            <family val="2"/>
          </rPr>
          <t xml:space="preserve">
C-kurs
Lederkurs
Kvaliitetsklubb
(2016 - kr. 34 000,-)</t>
        </r>
      </text>
    </comment>
    <comment ref="U69" authorId="3" shapeId="0" xr:uid="{3F52C9DC-0937-4308-97A7-A6A332FC4A38}">
      <text>
        <r>
          <rPr>
            <b/>
            <sz val="9"/>
            <color indexed="81"/>
            <rFont val="Tahoma"/>
            <family val="2"/>
          </rPr>
          <t>GIS;</t>
        </r>
        <r>
          <rPr>
            <sz val="9"/>
            <color indexed="81"/>
            <rFont val="Tahoma"/>
            <family val="2"/>
          </rPr>
          <t xml:space="preserve">
C-kurs
Lederkurs
Kvaliitetsklubb
(2016 - kr. 34 000,-)</t>
        </r>
      </text>
    </comment>
    <comment ref="G72" authorId="3" shapeId="0" xr:uid="{E603DD4C-3261-443C-975B-EDB5FC7E9565}">
      <text>
        <r>
          <rPr>
            <b/>
            <sz val="9"/>
            <color indexed="81"/>
            <rFont val="Tahoma"/>
            <family val="2"/>
          </rPr>
          <t>Thommy:</t>
        </r>
        <r>
          <rPr>
            <sz val="9"/>
            <color indexed="81"/>
            <rFont val="Tahoma"/>
            <family val="2"/>
          </rPr>
          <t xml:space="preserve">
Bredbånd HIAS - til kamera, pluss brakka.</t>
        </r>
      </text>
    </comment>
    <comment ref="D76" authorId="3" shapeId="0" xr:uid="{C2B8170F-DB06-41C7-BDCF-6B0944ABD676}">
      <text>
        <r>
          <rPr>
            <b/>
            <sz val="9"/>
            <color indexed="81"/>
            <rFont val="Tahoma"/>
            <family val="2"/>
          </rPr>
          <t xml:space="preserve">GIS;
</t>
        </r>
        <r>
          <rPr>
            <sz val="9"/>
            <color indexed="81"/>
            <rFont val="Tahoma"/>
            <family val="2"/>
          </rPr>
          <t>(2016 - kr. 152 000,-)</t>
        </r>
      </text>
    </comment>
    <comment ref="D77" authorId="2" shapeId="0" xr:uid="{F23C3BD2-AC6D-4C98-9A12-0D8D985D9D76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(2016 - kr. 53 000,-)</t>
        </r>
      </text>
    </comment>
    <comment ref="I77" authorId="2" shapeId="0" xr:uid="{41DE463A-F8CB-4BA9-9586-A4111C3759CE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Forutsatt km-godjørelse</t>
        </r>
      </text>
    </comment>
    <comment ref="N77" authorId="2" shapeId="0" xr:uid="{BE470CFA-5C6E-4FD6-86BE-5CD9B782C902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Erik H = Reisegodtgj.</t>
        </r>
      </text>
    </comment>
    <comment ref="N78" authorId="2" shapeId="0" xr:uid="{762B55EC-B1FE-424E-A84C-9D9467D45B21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Overnating = 36000,- Lunch og Middag = 66000,-</t>
        </r>
      </text>
    </comment>
    <comment ref="D79" authorId="2" shapeId="0" xr:uid="{92ACE4E5-7447-48C4-B9D6-54E67B1D29DE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Dekking av kjøring til kamper for trener/spillerutvikler</t>
        </r>
      </text>
    </comment>
    <comment ref="U79" authorId="2" shapeId="0" xr:uid="{FFFE137C-BF90-4589-BF06-C7F852CF6746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Dekking av kjøring til kamper for trener/spillerutvikler</t>
        </r>
      </text>
    </comment>
    <comment ref="D83" authorId="2" shapeId="0" xr:uid="{240EC5C8-2376-4CAA-9F14-EE441B360FDA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Utganspunkt i regnskap 2016 og Thommys kommentarer til 2017-budsjett. Rene avgifter alene stipulert til 66000, så kommer krets, sone og landslag oppå.</t>
        </r>
      </text>
    </comment>
    <comment ref="U83" authorId="2" shapeId="0" xr:uid="{EED9E2BC-744E-43A9-AA40-3B0603445A97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Utganspunkt i regnskap 2016 og Thommys kommentarer til 2017-budsjett. Rene avgifter alene stipulert til 66000, så kommer krets, sone og landslag oppå.</t>
        </r>
      </text>
    </comment>
    <comment ref="D84" authorId="3" shapeId="0" xr:uid="{57EEC7D9-2AFB-4E9D-B2B2-8251B4C1B16D}">
      <text>
        <r>
          <rPr>
            <b/>
            <sz val="9"/>
            <color indexed="81"/>
            <rFont val="Tahoma"/>
            <family val="2"/>
          </rPr>
          <t xml:space="preserve">GIS:
</t>
        </r>
        <r>
          <rPr>
            <sz val="9"/>
            <color indexed="81"/>
            <rFont val="Tahoma"/>
            <family val="2"/>
          </rPr>
          <t xml:space="preserve">(Justeres noe ned iht. fjorårets budsjett og kommentarer fra Thommy)
</t>
        </r>
      </text>
    </comment>
    <comment ref="D85" authorId="3" shapeId="0" xr:uid="{44F6CCF5-F9F4-4095-BF7B-F98793D19C8C}">
      <text>
        <r>
          <rPr>
            <b/>
            <sz val="9"/>
            <color indexed="81"/>
            <rFont val="Tahoma"/>
            <family val="2"/>
          </rPr>
          <t>GIS;</t>
        </r>
        <r>
          <rPr>
            <sz val="9"/>
            <color indexed="81"/>
            <rFont val="Tahoma"/>
            <family val="2"/>
          </rPr>
          <t xml:space="preserve">
(2016 - kr. 9 500,-)</t>
        </r>
      </text>
    </comment>
    <comment ref="U85" authorId="3" shapeId="0" xr:uid="{0C44B7DA-F17C-46C6-8186-EC44061F6FDE}">
      <text>
        <r>
          <rPr>
            <b/>
            <sz val="9"/>
            <color indexed="81"/>
            <rFont val="Tahoma"/>
            <family val="2"/>
          </rPr>
          <t>GIS;</t>
        </r>
        <r>
          <rPr>
            <sz val="9"/>
            <color indexed="81"/>
            <rFont val="Tahoma"/>
            <family val="2"/>
          </rPr>
          <t xml:space="preserve">
(2016 - kr. 9 500,-)</t>
        </r>
      </text>
    </comment>
    <comment ref="N86" authorId="2" shapeId="0" xr:uid="{B8247FA9-94C6-4BED-96EB-68F4BABD40FD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Forsikring = ordinær lagsforsikring NFF = høy nok?</t>
        </r>
      </text>
    </comment>
    <comment ref="I87" authorId="2" shapeId="0" xr:uid="{30548103-1595-43C8-955C-5A312B75ABEB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Legger inn noe for overganger (Oppført 10000 + 7500 + 7500 som anses også å dekke forsikringer som ligger i den adminstrative post 7500 - fordelt</t>
        </r>
      </text>
    </comment>
    <comment ref="J87" authorId="2" shapeId="0" xr:uid="{F5C6006A-6A81-4497-9F5D-92D44A46DDA3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Legger inn noe for overganger (Oppført 10000 + 7500 + 7500 som anses også å dekke forsikringer som ligger i den adminstrative post 7500</t>
        </r>
      </text>
    </comment>
    <comment ref="K87" authorId="2" shapeId="0" xr:uid="{4C802A99-9F8B-49E2-9225-662B24DCEF59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Legger inn noe for overganger (Oppført 10000 + 7500 + 7500 som anses også å dekke forsikringer som ligger i den adminstrative post 7500</t>
        </r>
      </text>
    </comment>
    <comment ref="N87" authorId="2" shapeId="0" xr:uid="{7E44012D-D5A6-420C-BC65-8D51E3390C0B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(2016 - kr. 13 300,-)</t>
        </r>
      </text>
    </comment>
    <comment ref="C90" authorId="2" shapeId="0" xr:uid="{7E2F5B14-9E17-4A50-8B7A-8B0DEFF0A5DF}">
      <text>
        <r>
          <rPr>
            <b/>
            <sz val="9"/>
            <color indexed="81"/>
            <rFont val="Tahoma"/>
            <family val="2"/>
          </rPr>
          <t>GIS/Per Torgerhagen:</t>
        </r>
        <r>
          <rPr>
            <sz val="9"/>
            <color indexed="81"/>
            <rFont val="Tahoma"/>
            <family val="2"/>
          </rPr>
          <t xml:space="preserve">
Justert ned med hensyn til at J17 som i fjor hadde 460* over lagskonto nå vil kjøre dette som "andre intekter og kjørekostnader over regnskapet. </t>
        </r>
      </text>
    </comment>
    <comment ref="I90" authorId="2" shapeId="0" xr:uid="{1730C0B1-88CB-4699-99CA-324EE69126DD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Se ark Damelagene</t>
        </r>
      </text>
    </comment>
    <comment ref="J90" authorId="2" shapeId="0" xr:uid="{E0DE63A9-3E9A-4DC5-87D2-695FB819F166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Se ark Damelagene</t>
        </r>
      </text>
    </comment>
    <comment ref="K90" authorId="2" shapeId="0" xr:uid="{74CB08FA-838C-4B91-B8D6-053335F61D5F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Se ark Damelagene</t>
        </r>
      </text>
    </comment>
    <comment ref="I91" authorId="2" shapeId="0" xr:uid="{A52FBD29-0866-41C5-A22B-2AF4E3AA7D9A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Behandlingsutgifter - diverse kost</t>
        </r>
      </text>
    </comment>
    <comment ref="J91" authorId="2" shapeId="0" xr:uid="{858CD76B-CF61-42B2-8854-3654903FB0BA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Andel av midler 25000,- pluss Div kost 25000,-</t>
        </r>
      </text>
    </comment>
    <comment ref="K91" authorId="2" shapeId="0" xr:uid="{8EEDE722-D228-4321-AE08-D71A1BFBFEA9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Andel av midler 25000,- pluss Div kost 25000,-</t>
        </r>
      </text>
    </comment>
    <comment ref="N91" authorId="2" shapeId="0" xr:uid="{BFE7CC01-AB02-4C5A-804C-0DA26BA7BC27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Fysio + div. utgifter</t>
        </r>
      </text>
    </comment>
    <comment ref="G94" authorId="1" shapeId="0" xr:uid="{A4B58EAB-6F82-413A-870F-BE486FF69C10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Renter på lån HIAS/ garderober klubbhus</t>
        </r>
      </text>
    </comment>
    <comment ref="H94" authorId="2" shapeId="0" xr:uid="{0A236B07-1F54-433E-8306-48E401741034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20180104 - Rentekost kunstgressprosjektet = 330 000 (basert på siste e-postkommentarer fra Hans - 19.01.18) Vi bør låne egne avsatte midler= 200 000,- (tar litt fra drift og litt fra midler)</t>
        </r>
      </text>
    </comment>
    <comment ref="C126" authorId="2" shapeId="0" xr:uid="{651D383D-3D5C-4101-9AE7-D01C3F71A70E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Prisfunn peker på i underkant av 50 000 -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</author>
    <author>Microsoft Office-bruker</author>
  </authors>
  <commentList>
    <comment ref="F7" authorId="0" shapeId="0" xr:uid="{53394765-B9C6-41BF-B7DA-846B77F8B545}">
      <text>
        <r>
          <rPr>
            <b/>
            <sz val="9"/>
            <color indexed="81"/>
            <rFont val="Tahoma"/>
            <family val="2"/>
          </rPr>
          <t>Mari:</t>
        </r>
        <r>
          <rPr>
            <sz val="9"/>
            <color indexed="81"/>
            <rFont val="Tahoma"/>
            <family val="2"/>
          </rPr>
          <t xml:space="preserve">
Ecosør 5000
Andre 10000</t>
        </r>
      </text>
    </comment>
    <comment ref="F12" authorId="0" shapeId="0" xr:uid="{3B9A1442-8FDE-491A-9BAA-F2DAE41766E4}">
      <text>
        <r>
          <rPr>
            <b/>
            <sz val="9"/>
            <color indexed="81"/>
            <rFont val="Tahoma"/>
            <family val="2"/>
          </rPr>
          <t>Mari:</t>
        </r>
        <r>
          <rPr>
            <sz val="9"/>
            <color indexed="81"/>
            <rFont val="Tahoma"/>
            <family val="2"/>
          </rPr>
          <t xml:space="preserve">
Andel aktivitetsstøtte stange kommune </t>
        </r>
      </text>
    </comment>
    <comment ref="F19" authorId="0" shapeId="0" xr:uid="{C64DFEC5-82CC-4DE7-A1D6-C7B89250A467}">
      <text>
        <r>
          <rPr>
            <b/>
            <sz val="9"/>
            <color indexed="81"/>
            <rFont val="Tahoma"/>
            <family val="2"/>
          </rPr>
          <t>Mari:</t>
        </r>
        <r>
          <rPr>
            <sz val="9"/>
            <color indexed="81"/>
            <rFont val="Tahoma"/>
            <family val="2"/>
          </rPr>
          <t xml:space="preserve">
Andel klubbavtaler 19680</t>
        </r>
      </text>
    </comment>
    <comment ref="F20" authorId="1" shapeId="0" xr:uid="{D775AD7E-2E39-409C-A7F1-5599BCF64C48}">
      <text>
        <r>
          <rPr>
            <b/>
            <sz val="10"/>
            <color indexed="81"/>
            <rFont val="Calibri"/>
            <family val="2"/>
          </rPr>
          <t>Microsoft Office-bruker:</t>
        </r>
        <r>
          <rPr>
            <sz val="10"/>
            <color indexed="81"/>
            <rFont val="Calibri"/>
            <family val="2"/>
          </rPr>
          <t xml:space="preserve">
Kioskslag hjemmearrangement</t>
        </r>
      </text>
    </comment>
    <comment ref="F44" authorId="1" shapeId="0" xr:uid="{E97585FF-0C51-4269-81CC-A9BB597E171B}">
      <text>
        <r>
          <rPr>
            <b/>
            <sz val="10"/>
            <color indexed="81"/>
            <rFont val="Calibri"/>
            <family val="2"/>
          </rPr>
          <t>Microsoft Office-bruker:</t>
        </r>
        <r>
          <rPr>
            <sz val="10"/>
            <color indexed="81"/>
            <rFont val="Calibri"/>
            <family val="2"/>
          </rPr>
          <t xml:space="preserve">
Dommerutgifter minirunde/GJ12-runde hjemmebane
</t>
        </r>
      </text>
    </comment>
    <comment ref="F48" authorId="0" shapeId="0" xr:uid="{F725B70C-056B-4775-BD14-F52C9F657A28}">
      <text>
        <r>
          <rPr>
            <b/>
            <sz val="9"/>
            <color indexed="81"/>
            <rFont val="Tahoma"/>
            <family val="2"/>
          </rPr>
          <t>Mari:</t>
        </r>
        <r>
          <rPr>
            <sz val="9"/>
            <color indexed="81"/>
            <rFont val="Tahoma"/>
            <family val="2"/>
          </rPr>
          <t xml:space="preserve">
Leie av klubbhuset - gruppas andel</t>
        </r>
      </text>
    </comment>
    <comment ref="F58" authorId="1" shapeId="0" xr:uid="{C991486C-E092-4898-AF0D-CC52DDC9CAAD}">
      <text>
        <r>
          <rPr>
            <b/>
            <sz val="10"/>
            <color indexed="81"/>
            <rFont val="Calibri"/>
            <family val="2"/>
          </rPr>
          <t>Microsoft Office-bruker:</t>
        </r>
        <r>
          <rPr>
            <sz val="10"/>
            <color indexed="81"/>
            <rFont val="Calibri"/>
            <family val="2"/>
          </rPr>
          <t xml:space="preserve">
30 drakter m/trykk, baller med veske, køller, målvaktsutstyr</t>
        </r>
      </text>
    </comment>
    <comment ref="F65" authorId="0" shapeId="0" xr:uid="{92CBFCB8-5884-451C-906C-1C81AC7C5F19}">
      <text>
        <r>
          <rPr>
            <b/>
            <sz val="9"/>
            <color indexed="81"/>
            <rFont val="Tahoma"/>
            <family val="2"/>
          </rPr>
          <t>Mari:</t>
        </r>
        <r>
          <rPr>
            <sz val="9"/>
            <color indexed="81"/>
            <rFont val="Tahoma"/>
            <family val="2"/>
          </rPr>
          <t xml:space="preserve">
Andel av regnskapstjenester til Visma</t>
        </r>
      </text>
    </comment>
    <comment ref="F66" authorId="1" shapeId="0" xr:uid="{081593AC-8F2E-439A-9E77-58F71DF3AA59}">
      <text>
        <r>
          <rPr>
            <b/>
            <sz val="10"/>
            <color indexed="81"/>
            <rFont val="Calibri"/>
            <family val="2"/>
          </rPr>
          <t>Microsoft Office-bruker:</t>
        </r>
        <r>
          <rPr>
            <sz val="10"/>
            <color indexed="81"/>
            <rFont val="Calibri"/>
            <family val="2"/>
          </rPr>
          <t xml:space="preserve">
 6 trenere a 5000kr. 200x25 treninger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OIL</author>
    <author>Torgerhagen, Per</author>
  </authors>
  <commentList>
    <comment ref="F7" authorId="0" shapeId="0" xr:uid="{34E6C03C-CB2B-42E7-AF3B-542BD9C80AC9}">
      <text>
        <r>
          <rPr>
            <b/>
            <sz val="9"/>
            <color indexed="81"/>
            <rFont val="Tahoma"/>
            <family val="2"/>
          </rPr>
          <t>OIL:</t>
        </r>
        <r>
          <rPr>
            <sz val="9"/>
            <color indexed="81"/>
            <rFont val="Tahoma"/>
            <family val="2"/>
          </rPr>
          <t xml:space="preserve">
BDO 35'
Bil/hovedsponsorer 75'
Sponsorer GG 35' </t>
        </r>
      </text>
    </comment>
    <comment ref="F10" authorId="1" shapeId="0" xr:uid="{A3F74ABB-D576-4113-9436-E9EE34E321DD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Gylne gutuer 200'
Hamarrittet 45'</t>
        </r>
      </text>
    </comment>
    <comment ref="F12" authorId="1" shapeId="0" xr:uid="{4E79760F-A4A1-44F0-B80B-BFC3B846B081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Aktivitetsavgift</t>
        </r>
      </text>
    </comment>
    <comment ref="F17" authorId="1" shapeId="0" xr:uid="{EE548A0B-1172-4B84-B12C-A37813D45F63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Andel klubbavtaler 127'
Salg juletrær 90'
Egenandel sykling stangehallen 30'
Kickback Trimtex 10'</t>
        </r>
      </text>
    </comment>
    <comment ref="F26" authorId="0" shapeId="0" xr:uid="{425BCEC6-02D2-41C0-A231-79F3084CFF67}">
      <text>
        <r>
          <rPr>
            <b/>
            <sz val="9"/>
            <color indexed="81"/>
            <rFont val="Tahoma"/>
            <family val="2"/>
          </rPr>
          <t>OIL:</t>
        </r>
        <r>
          <rPr>
            <sz val="9"/>
            <color indexed="81"/>
            <rFont val="Tahoma"/>
            <family val="2"/>
          </rPr>
          <t xml:space="preserve">
Stangehallen 50'
GG 3'
Hamarrittet 2'
</t>
        </r>
      </text>
    </comment>
    <comment ref="F29" authorId="0" shapeId="0" xr:uid="{9B957571-0373-4611-951E-C99BCB6E5334}">
      <text>
        <r>
          <rPr>
            <b/>
            <sz val="9"/>
            <color indexed="81"/>
            <rFont val="Tahoma"/>
            <family val="2"/>
          </rPr>
          <t>OIL:</t>
        </r>
        <r>
          <rPr>
            <sz val="9"/>
            <color indexed="81"/>
            <rFont val="Tahoma"/>
            <family val="2"/>
          </rPr>
          <t xml:space="preserve">
NC junior/senior, refusjon yngres</t>
        </r>
      </text>
    </comment>
    <comment ref="F31" authorId="1" shapeId="0" xr:uid="{6828E2F0-4E1D-422F-A51E-DD0C87F19B8A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Innkjøp juletrær 50'</t>
        </r>
      </text>
    </comment>
    <comment ref="F45" authorId="0" shapeId="0" xr:uid="{A02EFA7A-F2C3-459E-A865-4DAEF2E2C78B}">
      <text>
        <r>
          <rPr>
            <b/>
            <sz val="9"/>
            <color indexed="81"/>
            <rFont val="Tahoma"/>
            <family val="2"/>
          </rPr>
          <t>OIL:</t>
        </r>
        <r>
          <rPr>
            <sz val="9"/>
            <color indexed="81"/>
            <rFont val="Tahoma"/>
            <family val="2"/>
          </rPr>
          <t xml:space="preserve">
Avskrivinger iht ttil plan</t>
        </r>
      </text>
    </comment>
    <comment ref="F46" authorId="0" shapeId="0" xr:uid="{A8311858-5704-4E01-8891-645B20651E2E}">
      <text>
        <r>
          <rPr>
            <b/>
            <sz val="9"/>
            <color indexed="81"/>
            <rFont val="Tahoma"/>
            <family val="2"/>
          </rPr>
          <t>OIL:</t>
        </r>
        <r>
          <rPr>
            <sz val="9"/>
            <color indexed="81"/>
            <rFont val="Tahoma"/>
            <family val="2"/>
          </rPr>
          <t xml:space="preserve">
Husleie klubbhuset </t>
        </r>
      </text>
    </comment>
    <comment ref="F52" authorId="1" shapeId="0" xr:uid="{EBCE2993-2F2E-4A90-8EDF-0AC369BC1ADA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2 servicebiler 145'
Buss/lastebil styrkeprøven 25'</t>
        </r>
      </text>
    </comment>
    <comment ref="F63" authorId="0" shapeId="0" xr:uid="{57CC4F59-891F-4C9C-ADBC-EC7C70B689A8}">
      <text>
        <r>
          <rPr>
            <b/>
            <sz val="9"/>
            <color indexed="81"/>
            <rFont val="Tahoma"/>
            <family val="2"/>
          </rPr>
          <t>OIL:</t>
        </r>
        <r>
          <rPr>
            <sz val="9"/>
            <color indexed="81"/>
            <rFont val="Tahoma"/>
            <family val="2"/>
          </rPr>
          <t xml:space="preserve">
Andel regnskapshonorar</t>
        </r>
      </text>
    </comment>
    <comment ref="F64" authorId="0" shapeId="0" xr:uid="{9E9603C5-82DE-4353-9988-899BBB9D5815}">
      <text>
        <r>
          <rPr>
            <b/>
            <sz val="9"/>
            <color indexed="81"/>
            <rFont val="Tahoma"/>
            <family val="2"/>
          </rPr>
          <t>OIL:</t>
        </r>
        <r>
          <rPr>
            <sz val="9"/>
            <color indexed="81"/>
            <rFont val="Tahoma"/>
            <family val="2"/>
          </rPr>
          <t xml:space="preserve">
Trenerhonorar 15/16, jr,sr 30', øktrenere 40, sportslig ressurs 5'
GG kommisjærer/MC-førere 30</t>
        </r>
      </text>
    </comment>
    <comment ref="F77" authorId="1" shapeId="0" xr:uid="{885A8D3A-1367-4C20-A413-CA2C83665D85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GG, kommisærer mm.</t>
        </r>
      </text>
    </comment>
    <comment ref="F85" authorId="1" shapeId="0" xr:uid="{A596AC5B-1577-40EE-AD17-9EE23128046D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Premier Gylne gutuer 80'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Torgerhagen, Per</author>
  </authors>
  <commentList>
    <comment ref="F45" authorId="0" shapeId="0" xr:uid="{F0B76ABD-7EEE-4091-AA9C-1CDC1707636E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Snøkanonen er ferdig avskrevet.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</author>
    <author>Microsoft Office-bruker</author>
    <author>Torgerhagen, Per</author>
  </authors>
  <commentList>
    <comment ref="F7" authorId="0" shapeId="0" xr:uid="{2C00C8D9-934B-4011-B832-E35A3D9D28EF}">
      <text>
        <r>
          <rPr>
            <b/>
            <sz val="9"/>
            <color indexed="81"/>
            <rFont val="Tahoma"/>
            <family val="2"/>
          </rPr>
          <t>Mari:</t>
        </r>
        <r>
          <rPr>
            <sz val="9"/>
            <color indexed="81"/>
            <rFont val="Tahoma"/>
            <family val="2"/>
          </rPr>
          <t xml:space="preserve">
Sponsor x</t>
        </r>
      </text>
    </comment>
    <comment ref="F12" authorId="0" shapeId="0" xr:uid="{D2B1B3B4-955D-44DB-8E9D-D72365E112CF}">
      <text>
        <r>
          <rPr>
            <b/>
            <sz val="9"/>
            <color indexed="81"/>
            <rFont val="Tahoma"/>
            <family val="2"/>
          </rPr>
          <t>Mari:</t>
        </r>
        <r>
          <rPr>
            <sz val="9"/>
            <color indexed="81"/>
            <rFont val="Tahoma"/>
            <family val="2"/>
          </rPr>
          <t xml:space="preserve">
Andel aktivitetsstøtte stange kommune </t>
        </r>
      </text>
    </comment>
    <comment ref="F19" authorId="0" shapeId="0" xr:uid="{E42B5263-80A7-478F-A7D3-EADA598E06FB}">
      <text>
        <r>
          <rPr>
            <b/>
            <sz val="9"/>
            <color indexed="81"/>
            <rFont val="Tahoma"/>
            <family val="2"/>
          </rPr>
          <t>Mari:</t>
        </r>
        <r>
          <rPr>
            <sz val="9"/>
            <color indexed="81"/>
            <rFont val="Tahoma"/>
            <family val="2"/>
          </rPr>
          <t xml:space="preserve">
Andel klubbavtaler, beløp må avklares</t>
        </r>
      </text>
    </comment>
    <comment ref="F20" authorId="1" shapeId="0" xr:uid="{7FCABCE9-7E15-4E88-9C5D-701918106588}">
      <text>
        <r>
          <rPr>
            <b/>
            <sz val="10"/>
            <color indexed="81"/>
            <rFont val="Calibri"/>
            <family val="2"/>
          </rPr>
          <t>Microsoft Office-bruker:</t>
        </r>
        <r>
          <rPr>
            <sz val="10"/>
            <color indexed="81"/>
            <rFont val="Calibri"/>
            <family val="2"/>
          </rPr>
          <t xml:space="preserve">
Skal dere ha Kiosksalg på hjemmearrangementer?
</t>
        </r>
      </text>
    </comment>
    <comment ref="F22" authorId="2" shapeId="0" xr:uid="{7376D61D-BECF-4248-A3B7-81D8D9FEF4BF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15 medlemmer a 2000?</t>
        </r>
      </text>
    </comment>
    <comment ref="F28" authorId="2" shapeId="0" xr:uid="{3F5F0B1F-3ACE-4596-A263-99631FF2A305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Ottedstadhallen, hva er behovet?
</t>
        </r>
      </text>
    </comment>
    <comment ref="F30" authorId="2" shapeId="0" xr:uid="{98E475F3-008F-4DE7-A719-95669251ABAE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Deltagelse i cuper osv?</t>
        </r>
      </text>
    </comment>
    <comment ref="F33" authorId="2" shapeId="0" xr:uid="{6F2AA468-A4EB-48E3-BF53-09C6C296D517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Innkjøp til kiosksalg?</t>
        </r>
      </text>
    </comment>
    <comment ref="F44" authorId="1" shapeId="0" xr:uid="{69938C1B-F10B-4A6E-95A8-3C69C266B451}">
      <text>
        <r>
          <rPr>
            <b/>
            <sz val="10"/>
            <color indexed="81"/>
            <rFont val="Calibri"/>
            <family val="2"/>
          </rPr>
          <t>Microsoft Office-bruker:</t>
        </r>
        <r>
          <rPr>
            <sz val="10"/>
            <color indexed="81"/>
            <rFont val="Calibri"/>
            <family val="2"/>
          </rPr>
          <t xml:space="preserve">
Dommerutgifter ?
</t>
        </r>
      </text>
    </comment>
    <comment ref="F48" authorId="0" shapeId="0" xr:uid="{FB6C92C0-7C9B-44EA-A3C6-AD3656C8CB54}">
      <text>
        <r>
          <rPr>
            <b/>
            <sz val="9"/>
            <color indexed="81"/>
            <rFont val="Tahoma"/>
            <family val="2"/>
          </rPr>
          <t>Mari:</t>
        </r>
        <r>
          <rPr>
            <sz val="9"/>
            <color indexed="81"/>
            <rFont val="Tahoma"/>
            <family val="2"/>
          </rPr>
          <t xml:space="preserve">
Leie av klubbhuset - gruppas andel</t>
        </r>
      </text>
    </comment>
    <comment ref="F58" authorId="1" shapeId="0" xr:uid="{90E1838D-AB89-4BE7-98B1-12398397AFA5}">
      <text>
        <r>
          <rPr>
            <b/>
            <sz val="10"/>
            <color indexed="81"/>
            <rFont val="Calibri"/>
            <family val="2"/>
          </rPr>
          <t>Microsoft Office-bruker: D</t>
        </r>
        <r>
          <rPr>
            <sz val="10"/>
            <color indexed="81"/>
            <rFont val="Calibri"/>
            <family val="2"/>
          </rPr>
          <t>rakter m/trykk, baller?</t>
        </r>
      </text>
    </comment>
    <comment ref="F65" authorId="0" shapeId="0" xr:uid="{5A3BED8C-73F5-4490-9EEF-4028ABD71ABE}">
      <text>
        <r>
          <rPr>
            <b/>
            <sz val="9"/>
            <color indexed="81"/>
            <rFont val="Tahoma"/>
            <family val="2"/>
          </rPr>
          <t>Mari:</t>
        </r>
        <r>
          <rPr>
            <sz val="9"/>
            <color indexed="81"/>
            <rFont val="Tahoma"/>
            <family val="2"/>
          </rPr>
          <t xml:space="preserve">
Leie av klubbhuset - gruppas andel</t>
        </r>
      </text>
    </comment>
    <comment ref="F66" authorId="1" shapeId="0" xr:uid="{7FF3D5F0-CB09-46B3-B75D-3919E8C446A7}">
      <text>
        <r>
          <rPr>
            <b/>
            <sz val="10"/>
            <color indexed="81"/>
            <rFont val="Calibri"/>
            <family val="2"/>
          </rPr>
          <t>Microsoft Office-bruker:</t>
        </r>
        <r>
          <rPr>
            <sz val="10"/>
            <color indexed="81"/>
            <rFont val="Calibri"/>
            <family val="2"/>
          </rPr>
          <t xml:space="preserve">
Trenere?
</t>
        </r>
      </text>
    </comment>
    <comment ref="F71" authorId="2" shapeId="0" xr:uid="{05ECF6F9-E606-4DA0-9661-B58D55BA69F4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Behov?</t>
        </r>
      </text>
    </comment>
    <comment ref="F85" authorId="2" shapeId="0" xr:uid="{8EE2262A-702C-4ED5-A2F5-3FD66E30FA36}">
      <text>
        <r>
          <rPr>
            <b/>
            <sz val="9"/>
            <color indexed="81"/>
            <rFont val="Tahoma"/>
            <family val="2"/>
          </rPr>
          <t>Torgerhagen, Per:</t>
        </r>
        <r>
          <rPr>
            <sz val="9"/>
            <color indexed="81"/>
            <rFont val="Tahoma"/>
            <family val="2"/>
          </rPr>
          <t xml:space="preserve">
Størrelse?</t>
        </r>
      </text>
    </comment>
  </commentList>
</comments>
</file>

<file path=xl/sharedStrings.xml><?xml version="1.0" encoding="utf-8"?>
<sst xmlns="http://schemas.openxmlformats.org/spreadsheetml/2006/main" count="1419" uniqueCount="638">
  <si>
    <t>LEGG INN TALL I FELTET "Totalt"</t>
  </si>
  <si>
    <t>TALLET VI FORDELE SEG LIKT UT I HVER MÅNED</t>
  </si>
  <si>
    <t>Kontonr</t>
  </si>
  <si>
    <t>Kontonavn</t>
  </si>
  <si>
    <t>Avdeling</t>
  </si>
  <si>
    <t>Prosjekt</t>
  </si>
  <si>
    <t>Totalt</t>
  </si>
  <si>
    <t>Fordeling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</si>
  <si>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</si>
  <si>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</si>
  <si>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</si>
  <si>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</si>
  <si>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</si>
  <si>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</si>
  <si>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</si>
  <si>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</si>
  <si>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</si>
  <si>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</si>
  <si>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</si>
  <si>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</si>
  <si>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Sum</t>
  </si>
  <si>
    <t>Salg/reklameinntekter, avgiftspliktig</t>
  </si>
  <si>
    <t>Billettinntekter</t>
  </si>
  <si>
    <t>Salg/reklameinntekter, avgiftsfritt</t>
  </si>
  <si>
    <t>Inntekt deltakeravgift</t>
  </si>
  <si>
    <t>Offentlig tilskudd/refusjon</t>
  </si>
  <si>
    <t>Tilskudd øremerkede</t>
  </si>
  <si>
    <t>Tilsskudd andre</t>
  </si>
  <si>
    <t>Støtte løyper</t>
  </si>
  <si>
    <t>Inntekt Enjoyguide</t>
  </si>
  <si>
    <t>Leieinntekter HIAS</t>
  </si>
  <si>
    <t>Leieinntekter klubbhus/idrettsparken</t>
  </si>
  <si>
    <t>Provisjonsinntekter, avgiftspliktig</t>
  </si>
  <si>
    <t>Annen inntekt</t>
  </si>
  <si>
    <t>Inntekter kiosk/kafé</t>
  </si>
  <si>
    <t>Årskontingenter</t>
  </si>
  <si>
    <t>Treningsavgifter</t>
  </si>
  <si>
    <t>Bingodrift</t>
  </si>
  <si>
    <t>Grasrotandel</t>
  </si>
  <si>
    <t>Dugnadsinntekter</t>
  </si>
  <si>
    <t>Inntekter fra grupper</t>
  </si>
  <si>
    <t>Kontantrabatt, råvarer og halvfabrikata</t>
  </si>
  <si>
    <t>Arenaleie</t>
  </si>
  <si>
    <t>Utgifter arrangement egne</t>
  </si>
  <si>
    <t>Deltakeravgift arrangementer</t>
  </si>
  <si>
    <t>Treningssamlinger/samarbeid</t>
  </si>
  <si>
    <t>Miljøsamlinger</t>
  </si>
  <si>
    <t>Innkjøp varer for videresalg</t>
  </si>
  <si>
    <t>Lønn til ansatte</t>
  </si>
  <si>
    <t>Honorar, inkl.feriepenger</t>
  </si>
  <si>
    <t>Avsatte feriepenger</t>
  </si>
  <si>
    <t>Fri telefon</t>
  </si>
  <si>
    <t>Annen fordel i arbeidsforhold</t>
  </si>
  <si>
    <t>Motkonto fordeler</t>
  </si>
  <si>
    <t>Styrehonorar</t>
  </si>
  <si>
    <t>Annen oppg.pl. godtgjørelse</t>
  </si>
  <si>
    <t>Arbeidsgiveravgift</t>
  </si>
  <si>
    <t>Avsatt arb.g.avg. av feriepenger</t>
  </si>
  <si>
    <t>Dommerhonorar</t>
  </si>
  <si>
    <t xml:space="preserve"> </t>
  </si>
  <si>
    <t>Gaver, sosiale kostnader ansatte</t>
  </si>
  <si>
    <t>Pensjonsforsikring</t>
  </si>
  <si>
    <t>Avskrivning</t>
  </si>
  <si>
    <t>Leie lokaler</t>
  </si>
  <si>
    <t>Renovasjonskostnader</t>
  </si>
  <si>
    <t>Kommunale eiendomsavgifter</t>
  </si>
  <si>
    <t>Strøm og varme</t>
  </si>
  <si>
    <t>Renholdskostnader</t>
  </si>
  <si>
    <t>Leie inventar</t>
  </si>
  <si>
    <t>Leie transportmidler</t>
  </si>
  <si>
    <t>Driftsmateriale</t>
  </si>
  <si>
    <t>Inventar</t>
  </si>
  <si>
    <t>Programvareanskaffelser</t>
  </si>
  <si>
    <t>Idrettsutstyr</t>
  </si>
  <si>
    <t>Rep. og vedlikehold klubbhus</t>
  </si>
  <si>
    <t>Rep. og vedlikehold baneanlegg</t>
  </si>
  <si>
    <t>Riving lysløype/hoppbakke</t>
  </si>
  <si>
    <t>Rep. og vedlikehold utstyr</t>
  </si>
  <si>
    <t>Løype/snøkjøring</t>
  </si>
  <si>
    <t>Reklameskilt og flaggstenger</t>
  </si>
  <si>
    <t>Regnskapshonorar</t>
  </si>
  <si>
    <t>Trenerhonorarer/andre honorarer</t>
  </si>
  <si>
    <t>Kontorrekvisita</t>
  </si>
  <si>
    <t>Kopiering,trykksaker</t>
  </si>
  <si>
    <t>Annonseutgifter</t>
  </si>
  <si>
    <t>Møtekostnader/bevertning</t>
  </si>
  <si>
    <t>Trenerkurs/kurs/oppdatering</t>
  </si>
  <si>
    <t>Telefon klubbhuset</t>
  </si>
  <si>
    <t>Telefon ansatte - statens satser</t>
  </si>
  <si>
    <t>Bredbånd, TV og sentralbord</t>
  </si>
  <si>
    <t>Porto</t>
  </si>
  <si>
    <t>Drifstoff snøskuter</t>
  </si>
  <si>
    <t>Forsikring og avgifter kjøretøy</t>
  </si>
  <si>
    <t>Bilgodtgjørelse, oppgavepliktig</t>
  </si>
  <si>
    <t>Reisekostnad, ikke oppg.pliktig</t>
  </si>
  <si>
    <t>Diettkostnad, oppgavepliktig</t>
  </si>
  <si>
    <t>Skattefrie kjøregodtgjørelser mm</t>
  </si>
  <si>
    <t>Sponsor/støtte idr.lag m.m</t>
  </si>
  <si>
    <t>Reklameartikler og klubbutstyr, giveaways</t>
  </si>
  <si>
    <t>Representasjon, ikke fradragsberettiget</t>
  </si>
  <si>
    <t>Kontingent/gebyr krets/forbund</t>
  </si>
  <si>
    <t>Sosiale kostnader</t>
  </si>
  <si>
    <t>Gaver,premier</t>
  </si>
  <si>
    <t>Forsikringspremie</t>
  </si>
  <si>
    <t>Lisenser/overganger</t>
  </si>
  <si>
    <t>Bank og kortgebyrer</t>
  </si>
  <si>
    <t>Øreavrunding</t>
  </si>
  <si>
    <t>Diverse kostnader</t>
  </si>
  <si>
    <t>Tap på fordringer</t>
  </si>
  <si>
    <t>Renteinntekter, bank</t>
  </si>
  <si>
    <t>Rente og term.kostn.banklån</t>
  </si>
  <si>
    <t>Sum inntekter</t>
  </si>
  <si>
    <t>Sum kostnader</t>
  </si>
  <si>
    <t>Resultat</t>
  </si>
  <si>
    <t>AUTOMATISK SUMMERING!!</t>
  </si>
  <si>
    <t>HER SUMMERES ALLE PROSJEKTER OPP I EN TOTAL!</t>
  </si>
  <si>
    <t>IKKE LEGG INN TALL MANUELT I DETTE ARKET!</t>
  </si>
  <si>
    <t>TOTAL</t>
  </si>
  <si>
    <t>Sum Inntekter</t>
  </si>
  <si>
    <t>Salg, avgiftspliktig</t>
  </si>
  <si>
    <t>Salg, avgiftsfritt</t>
  </si>
  <si>
    <t>Lagskonti inntekter</t>
  </si>
  <si>
    <t>Lagskonti kostnader</t>
  </si>
  <si>
    <t>Rentekostnad leverandørgjeld</t>
  </si>
  <si>
    <t>Husk å se nærmere på disse,få kontroll på de</t>
  </si>
  <si>
    <t>P 201 Adm</t>
  </si>
  <si>
    <t>P 202 Kiosk</t>
  </si>
  <si>
    <t>P204 Fotb.skole</t>
  </si>
  <si>
    <t>P 205 HIAS</t>
  </si>
  <si>
    <t>P 206 Parken</t>
  </si>
  <si>
    <t>P 211 A-lag D</t>
  </si>
  <si>
    <t>P 212 J17 Elite</t>
  </si>
  <si>
    <t>P 213 J17 2. div</t>
  </si>
  <si>
    <t>P 221 Barnefotb.</t>
  </si>
  <si>
    <t>P 251 U-fotb.</t>
  </si>
  <si>
    <t>P 281 A-lag Hr</t>
  </si>
  <si>
    <t>P282 B-lag Hr</t>
  </si>
  <si>
    <t>P 290 Lagsk.</t>
  </si>
  <si>
    <t>P291 Dommere</t>
  </si>
  <si>
    <t>P292 Keepere</t>
  </si>
  <si>
    <t>P294 Stangemest.</t>
  </si>
  <si>
    <t>P 295 Arrangemangsutvalg</t>
  </si>
  <si>
    <t>P 296 Sportslig</t>
  </si>
  <si>
    <t>P298 Materiel-utvalg</t>
  </si>
  <si>
    <t>P 298 Markedsutvalg</t>
  </si>
  <si>
    <t>Klubbsponsorer; Tildeling etter fordelingsnøkkel</t>
  </si>
  <si>
    <t>Sparebanken</t>
  </si>
  <si>
    <t>Stange Energi</t>
  </si>
  <si>
    <t>Maxi</t>
  </si>
  <si>
    <t>Spar</t>
  </si>
  <si>
    <t>Leieinntekter HIAS/Parken</t>
  </si>
  <si>
    <t>Kiwi</t>
  </si>
  <si>
    <t>Ragn Sells</t>
  </si>
  <si>
    <t>HA-avtalen</t>
  </si>
  <si>
    <t>Summert etter fordeling</t>
  </si>
  <si>
    <t>Brusformidlingen</t>
  </si>
  <si>
    <t>Trysilhus</t>
  </si>
  <si>
    <t>Mjøsbetong</t>
  </si>
  <si>
    <t>Inntekter lagskonti</t>
  </si>
  <si>
    <t>Deltakeravgift arrangementer, cuper</t>
  </si>
  <si>
    <t>Markedsbudsjett</t>
  </si>
  <si>
    <t>SUM</t>
  </si>
  <si>
    <t>Diff</t>
  </si>
  <si>
    <t>Resterende som må vurderes</t>
  </si>
  <si>
    <t>Markedstiltak</t>
  </si>
  <si>
    <t>250' - må det økes?</t>
  </si>
  <si>
    <t>Økes med kr. 400 "all over"?</t>
  </si>
  <si>
    <t>Gi en økning i inntekter på 200'</t>
  </si>
  <si>
    <t>A-lag herrer</t>
  </si>
  <si>
    <t>Materiell og utstyr</t>
  </si>
  <si>
    <t>170' nå - bør denne økes; Innkjøp senere år lik 230'-240*</t>
  </si>
  <si>
    <t>Damer</t>
  </si>
  <si>
    <t>Skal vi selge billetter? Lite inntekstgivende, OIL's 100-års gave til lokalmiljøet?</t>
  </si>
  <si>
    <t>Ut av budsjett</t>
  </si>
  <si>
    <t>Restereende - Ønskeliste</t>
  </si>
  <si>
    <t>H56</t>
  </si>
  <si>
    <t>Hva</t>
  </si>
  <si>
    <t>Pris i kr. inkl. mva</t>
  </si>
  <si>
    <t>Bruksområde</t>
  </si>
  <si>
    <t>H58</t>
  </si>
  <si>
    <t>Sitte-gressklipper</t>
  </si>
  <si>
    <t>Klipping av gress rundt baner. Den gamle klipperen har havarert.</t>
  </si>
  <si>
    <t>Idrettslaget?</t>
  </si>
  <si>
    <t>V56</t>
  </si>
  <si>
    <t>Børste til gressklipper</t>
  </si>
  <si>
    <t>Til kosting/rengjøring av asfalt i sikkerhetssoner og ellers rundt idrettsparken</t>
  </si>
  <si>
    <t>u28</t>
  </si>
  <si>
    <t>Føres direkte på lagskonti og blir utgiftsført gjennom dette</t>
  </si>
  <si>
    <t>Parktraktor inkl. frontlaster</t>
  </si>
  <si>
    <t>Daglig vedlikehold av baner, harving, børsting, rensing</t>
  </si>
  <si>
    <t>Må ha, sies det</t>
  </si>
  <si>
    <t>Kombi harv og børste til traktor</t>
  </si>
  <si>
    <t>Ingen vet</t>
  </si>
  <si>
    <t>Trenger</t>
  </si>
  <si>
    <t>Overflaterenser til traktor</t>
  </si>
  <si>
    <t>Til daglig rensing av baner</t>
  </si>
  <si>
    <t>Lånes?</t>
  </si>
  <si>
    <t>Til avskrivninger?</t>
  </si>
  <si>
    <t>Vi eier følgende utstyr p.t. (HIAS)</t>
  </si>
  <si>
    <t>Gammel parktraktor</t>
  </si>
  <si>
    <t>Vedlikehold og snøfjerning Hias</t>
  </si>
  <si>
    <t>harv og børste til traktor</t>
  </si>
  <si>
    <t>Ukentlig vedlikehold Hias</t>
  </si>
  <si>
    <t>Fres og skjær til traktor</t>
  </si>
  <si>
    <t>Vinterdrift Hias</t>
  </si>
  <si>
    <t>Dyprenser</t>
  </si>
  <si>
    <t>Til månedlig rensing på både Hias og Idrettsparken</t>
  </si>
  <si>
    <t>Trenerhonorar/andre honorarer</t>
  </si>
  <si>
    <t>Bredbånd, TV, sentralbord, betalingsterminal</t>
  </si>
  <si>
    <t>Finansinntekter</t>
  </si>
  <si>
    <t>Finanskostnader</t>
  </si>
  <si>
    <t>Netto finans</t>
  </si>
  <si>
    <t>Ottestad Idrettslag</t>
  </si>
  <si>
    <t>OIL TOTALT</t>
  </si>
  <si>
    <t xml:space="preserve">Regnskap </t>
  </si>
  <si>
    <t>Endring</t>
  </si>
  <si>
    <t>Innebandy</t>
  </si>
  <si>
    <t xml:space="preserve">Fotball </t>
  </si>
  <si>
    <t>Sykkel</t>
  </si>
  <si>
    <t>Håndball</t>
  </si>
  <si>
    <t>Ski</t>
  </si>
  <si>
    <t>Tour de Hedmarken *)</t>
  </si>
  <si>
    <t>Adm</t>
  </si>
  <si>
    <t>Eliminering</t>
  </si>
  <si>
    <t>Andel Regnskaps- honorar</t>
  </si>
  <si>
    <t>Andel sportslig ressurs</t>
  </si>
  <si>
    <t>Andel husleie klubbhus</t>
  </si>
  <si>
    <t>Driftsinntekter</t>
  </si>
  <si>
    <t>Salgsinntekter</t>
  </si>
  <si>
    <t>Leieinntekter</t>
  </si>
  <si>
    <t>Andre inntekter</t>
  </si>
  <si>
    <t>Sum driftsinntekter</t>
  </si>
  <si>
    <t>Driftskostnader</t>
  </si>
  <si>
    <t>Varekjøp</t>
  </si>
  <si>
    <t>Avskrivninger</t>
  </si>
  <si>
    <t>Kostnader lagskonti</t>
  </si>
  <si>
    <t>Andre kostnader</t>
  </si>
  <si>
    <t>Sum driftskostnader</t>
  </si>
  <si>
    <t>Driftsresultat</t>
  </si>
  <si>
    <t>Finansposter</t>
  </si>
  <si>
    <t>Sum finansposter</t>
  </si>
  <si>
    <t>Årsresultat</t>
  </si>
  <si>
    <t>ok</t>
  </si>
  <si>
    <t>Budsjett 2018 - totalt alle grupper</t>
  </si>
  <si>
    <t>Volleyball</t>
  </si>
  <si>
    <t>Budsjett</t>
  </si>
  <si>
    <t>Avvik</t>
  </si>
  <si>
    <t>Personalkostnader inkl. dommerhonorar</t>
  </si>
  <si>
    <t>Arenaleie/deltageravgift/varekjøp</t>
  </si>
  <si>
    <t>Andre inntekter inkl. treningsavgift</t>
  </si>
  <si>
    <t>Regn</t>
  </si>
  <si>
    <t> Organisasjonsnr.: 985 222 304MVA</t>
  </si>
  <si>
    <t>NOK</t>
  </si>
  <si>
    <t>3000 Salg, avgiftspliktig</t>
  </si>
  <si>
    <t>3010 Billettinntekter</t>
  </si>
  <si>
    <t>3100 Salg, avgiftsfritt</t>
  </si>
  <si>
    <t>3210 Inntekt deltakeravgift</t>
  </si>
  <si>
    <t>3400 Offentlig tilskudd/refusjon</t>
  </si>
  <si>
    <t>3442 Tilskudd øremerkede</t>
  </si>
  <si>
    <t>3443 Salg av andeler kunstgress</t>
  </si>
  <si>
    <t>3444 Gaver kunstgress</t>
  </si>
  <si>
    <t>3445 Tilsskudd andre</t>
  </si>
  <si>
    <t>3450 Støtte løyper</t>
  </si>
  <si>
    <t>3455 Inntekt Enjoyguide/kalendere</t>
  </si>
  <si>
    <t>3900 Annen inntekt</t>
  </si>
  <si>
    <t>3910 Inntekter kiosk/kafé</t>
  </si>
  <si>
    <t>3920 Årskontingenter</t>
  </si>
  <si>
    <t>3930 Treningsavgifter</t>
  </si>
  <si>
    <t>3960 Bingodrift</t>
  </si>
  <si>
    <t>3970 Grasrotandel</t>
  </si>
  <si>
    <t>3990 Inntekter lagskonti</t>
  </si>
  <si>
    <t>3997 Dugnadsinntekter</t>
  </si>
  <si>
    <t>3998 Inntekter fra grupper</t>
  </si>
  <si>
    <t>4071 Kontantrabatt, råvarer og halvfabrikata</t>
  </si>
  <si>
    <t>4100 Arenaleie</t>
  </si>
  <si>
    <t>4150 Utgifter arrangement egne</t>
  </si>
  <si>
    <t>4160 Deltakeravgift arrangementer</t>
  </si>
  <si>
    <t>4170 Treningssamlinger/samarbeid</t>
  </si>
  <si>
    <t>4175 Miljøsamlinger</t>
  </si>
  <si>
    <t>4300 Innkjøp varer for videresalg</t>
  </si>
  <si>
    <t>4600 Innkjøp Skidresser</t>
  </si>
  <si>
    <t>Fremmedytelser</t>
  </si>
  <si>
    <t>Sum varekostnader</t>
  </si>
  <si>
    <t>Bruttofortjeneste</t>
  </si>
  <si>
    <t>5001 Lønn til ansatte</t>
  </si>
  <si>
    <t>5009 Honorar, inkl.feriepenger</t>
  </si>
  <si>
    <t>5092 Avsatte feriepenger</t>
  </si>
  <si>
    <t>5210 Fri telefon</t>
  </si>
  <si>
    <t>5280 Annen fordel i arbeidsforhold</t>
  </si>
  <si>
    <t>5290 Motkonto fordeler</t>
  </si>
  <si>
    <t>5330 Styrehonorar, avsatt</t>
  </si>
  <si>
    <t>5331 Styrehonorar</t>
  </si>
  <si>
    <t>5390 Annen oppg.pl. godtgjørelse</t>
  </si>
  <si>
    <t>Lønnskostnad</t>
  </si>
  <si>
    <t>5401 Arbeidsgiveravgift</t>
  </si>
  <si>
    <t>5405 Avsatt arb.g.avg. av feriepenger</t>
  </si>
  <si>
    <t>Arbeidsgiveravg. og pensjonsk.</t>
  </si>
  <si>
    <t>5600 Dommerhonorar</t>
  </si>
  <si>
    <t>5900 Gaver, sosiale kostnader ansatte</t>
  </si>
  <si>
    <t>5930 Pensjonsforsikring</t>
  </si>
  <si>
    <t>Andre personalkostnader</t>
  </si>
  <si>
    <t>Sum personalkostnader</t>
  </si>
  <si>
    <t>6015 Avskrivning</t>
  </si>
  <si>
    <t>6300 Leie lokaler</t>
  </si>
  <si>
    <t>6320 Renovasjonskostnader</t>
  </si>
  <si>
    <t>6321 Kommunale eiendomsavgifter</t>
  </si>
  <si>
    <t>6340 Strøm og varme</t>
  </si>
  <si>
    <t>6360 Renholdskostnader</t>
  </si>
  <si>
    <t>6390 Annen kostnad lokaler</t>
  </si>
  <si>
    <t>Kostnader lokaler</t>
  </si>
  <si>
    <t>6410 Leie inventar</t>
  </si>
  <si>
    <t>6440 Leie transportmidler</t>
  </si>
  <si>
    <t>Leie maskiner, inventar o.l.</t>
  </si>
  <si>
    <t>6510 Driftsmateriale</t>
  </si>
  <si>
    <t>6540 Inventar og utstyr</t>
  </si>
  <si>
    <t>6552 Programvareanskaffelser</t>
  </si>
  <si>
    <t>6560 Idrettsutstyr</t>
  </si>
  <si>
    <t>6570 Arbeidsklær og verneutstyr</t>
  </si>
  <si>
    <t>Kostnadsførte anskaffelser</t>
  </si>
  <si>
    <t>6600 Rep. og vedlikehold klubbhus</t>
  </si>
  <si>
    <t>6610 Rep. og vedlikehold baneanlegg</t>
  </si>
  <si>
    <t>6611 Riving lysløype/hoppbakke</t>
  </si>
  <si>
    <t>6620 Rep. og vedlikehold utstyr</t>
  </si>
  <si>
    <t>Reparasjon og vedlikehold</t>
  </si>
  <si>
    <t>6700 Revisjonshonorar</t>
  </si>
  <si>
    <t>6705 Regnskapshonorar</t>
  </si>
  <si>
    <t>Fremmede tjenester</t>
  </si>
  <si>
    <t>6800 Kontorrekvisita</t>
  </si>
  <si>
    <t>6820 Kopiering,trykksaker</t>
  </si>
  <si>
    <t>6830 Annonseutgifter</t>
  </si>
  <si>
    <t>6850 Møtekostnader/bevertning</t>
  </si>
  <si>
    <t>6860 Trenerkurs/kurs/oppdatering</t>
  </si>
  <si>
    <t>Kontorkostnad</t>
  </si>
  <si>
    <t>6900 Telefon klubbhuset</t>
  </si>
  <si>
    <t>6902 Telefon ansatte - statens satser</t>
  </si>
  <si>
    <t>6907 Bredbånd, TV og sentralbord</t>
  </si>
  <si>
    <t>6940 Porto</t>
  </si>
  <si>
    <t>Telefon, porto o.l.</t>
  </si>
  <si>
    <t>7040 Forsikring og avgifter kjøretøy</t>
  </si>
  <si>
    <t>Bilkostnader</t>
  </si>
  <si>
    <t>7100 Bilgodtgjørelse, oppgavepliktig</t>
  </si>
  <si>
    <t>7140 Reisekostnad, ikke oppg.pliktig</t>
  </si>
  <si>
    <t>7192 Skattefrie kjøregodtgjørelser mm</t>
  </si>
  <si>
    <t>Kostnad og godtgjørelse for reiser</t>
  </si>
  <si>
    <t>7320 Sponsor/støtte idr.lag m.m</t>
  </si>
  <si>
    <t>-</t>
  </si>
  <si>
    <t>7323 Reklameartikler og klubbutstyr, giveaways</t>
  </si>
  <si>
    <t>Salgs og reklamekostnader</t>
  </si>
  <si>
    <t>7410 Kontingent/gebyr krets/forbund</t>
  </si>
  <si>
    <t>7420 Sosiale kostnader</t>
  </si>
  <si>
    <t>7430 Gaver,premier</t>
  </si>
  <si>
    <t>Kontingenter og gaver</t>
  </si>
  <si>
    <t>7500 Forsikringspremie</t>
  </si>
  <si>
    <t>Forsikring</t>
  </si>
  <si>
    <t>7600 Lisenser/overganger</t>
  </si>
  <si>
    <t>7770 Bank og kortgebyrer</t>
  </si>
  <si>
    <t>7771 Øreavrunding</t>
  </si>
  <si>
    <t>7790 Kostnader lagskonti</t>
  </si>
  <si>
    <t>7798 Diverse kostnader</t>
  </si>
  <si>
    <t>Annen kostnad</t>
  </si>
  <si>
    <t>7830 Tap på fordringer</t>
  </si>
  <si>
    <t>Tap og lignende</t>
  </si>
  <si>
    <t>8040 Renteinntekter, bank</t>
  </si>
  <si>
    <t>8140 Rente og term.kostn.banklån</t>
  </si>
  <si>
    <t>8155 Rentekostnad leverandørgjeld</t>
  </si>
  <si>
    <t>8160 Valutatap (disagio)</t>
  </si>
  <si>
    <t>Sum finans</t>
  </si>
  <si>
    <t>Resultat før skatt</t>
  </si>
  <si>
    <t>8961 Overføring annen egenkapital</t>
  </si>
  <si>
    <t>9998 Eflow</t>
  </si>
  <si>
    <t>Overføringer og disponeringer</t>
  </si>
  <si>
    <t>BARNE OG UNGDOMSFOTBALLEN</t>
  </si>
  <si>
    <t>HERREFOTBALLEN</t>
  </si>
  <si>
    <t>DAMEFOTBALLEN</t>
  </si>
  <si>
    <t>Monter Hamar</t>
  </si>
  <si>
    <t>2016-18</t>
  </si>
  <si>
    <t>Kampsponsor</t>
  </si>
  <si>
    <t>FP Invest</t>
  </si>
  <si>
    <t>Lagssponsor</t>
  </si>
  <si>
    <t>Hulleberg&amp;Bø</t>
  </si>
  <si>
    <t>2016-17-18</t>
  </si>
  <si>
    <t>Kontorleverandøren</t>
  </si>
  <si>
    <t>A-herrer fornyes + NY</t>
  </si>
  <si>
    <t>UPL Messer</t>
  </si>
  <si>
    <t>A-damer fornyes</t>
  </si>
  <si>
    <t>Stange Elektriske</t>
  </si>
  <si>
    <t>NY</t>
  </si>
  <si>
    <t>Norbond As</t>
  </si>
  <si>
    <t>Hamar Grus og Pukk</t>
  </si>
  <si>
    <t>A-herrer fornyes</t>
  </si>
  <si>
    <t>Kreativ Interiør</t>
  </si>
  <si>
    <t>Obron AS</t>
  </si>
  <si>
    <t>TGs salong</t>
  </si>
  <si>
    <t>2017 ikke fakt.</t>
  </si>
  <si>
    <t>Narmo betong</t>
  </si>
  <si>
    <t>Hagen&amp;Godager</t>
  </si>
  <si>
    <t>Hedemarken Regnskap</t>
  </si>
  <si>
    <t>Fredheim Gårdsutsalg</t>
  </si>
  <si>
    <t>logo ovetrekksdress</t>
  </si>
  <si>
    <t>Sulland</t>
  </si>
  <si>
    <t>Særfordeles ut på D og H</t>
  </si>
  <si>
    <t>Follaug og Kvanvik</t>
  </si>
  <si>
    <t>Ekstraord.</t>
  </si>
  <si>
    <t>Støtte treningsleir</t>
  </si>
  <si>
    <t>Personlige sponsorer 10 spillere a 2500</t>
  </si>
  <si>
    <t>Bedrift</t>
  </si>
  <si>
    <t>Avtale-varighet</t>
  </si>
  <si>
    <t>Gruppeverdi,kr</t>
  </si>
  <si>
    <t>Block Watne?</t>
  </si>
  <si>
    <t>Elektor Installasjon AS</t>
  </si>
  <si>
    <t>Utløpt 2017 FORNYES</t>
  </si>
  <si>
    <t>Fra klubbsponsorer - særfordeling</t>
  </si>
  <si>
    <t>2017-18</t>
  </si>
  <si>
    <t>Ikke noe til fotballen generelt</t>
  </si>
  <si>
    <t>A-LAG HERRER</t>
  </si>
  <si>
    <t>A-LAG DAMER</t>
  </si>
  <si>
    <t>Interoptik Ottestad</t>
  </si>
  <si>
    <t>2018-19-20</t>
  </si>
  <si>
    <t>20-25000 (under forhandling)</t>
  </si>
  <si>
    <t>SPH</t>
  </si>
  <si>
    <t>Byggmester Svein Adolfsen</t>
  </si>
  <si>
    <t>2017-18-19</t>
  </si>
  <si>
    <t>Stange E</t>
  </si>
  <si>
    <t>Furnes Jern</t>
  </si>
  <si>
    <t>Nordialog</t>
  </si>
  <si>
    <t>Utløpt 2016 FORNYES</t>
  </si>
  <si>
    <t>Minus- krav salgsintekter 2018</t>
  </si>
  <si>
    <t>Gjenstående salg 2018</t>
  </si>
  <si>
    <t>Ottestad bilverksted (tidl. Sandvold)</t>
  </si>
  <si>
    <t>KONE</t>
  </si>
  <si>
    <t>Sum gjenstående totalt Salgsintekter OIL Fotball 2018</t>
  </si>
  <si>
    <t>Dekklåven</t>
  </si>
  <si>
    <t>2018-2022</t>
  </si>
  <si>
    <t>Barne - og U-fotballen</t>
  </si>
  <si>
    <t>Sum fordeling til spredning og bruk</t>
  </si>
  <si>
    <t>Krav salgsintekter</t>
  </si>
  <si>
    <t>Markedsbudsjett (selges i 2018)</t>
  </si>
  <si>
    <t>Sum rad 94 D til S</t>
  </si>
  <si>
    <t>SUM intekter minus kost kolonne C</t>
  </si>
  <si>
    <t xml:space="preserve">Oppsparte midler </t>
  </si>
  <si>
    <t>Økes til 350'</t>
  </si>
  <si>
    <t>Øker med kr. 500 -700 på alle spillere + kr. 1400,- for første årgang</t>
  </si>
  <si>
    <t>Inntektsiden til å tro på?</t>
  </si>
  <si>
    <t>?</t>
  </si>
  <si>
    <t>Setter tak på 210'</t>
  </si>
  <si>
    <t>Må de justere sitt budsjett ytterligere?</t>
  </si>
  <si>
    <t>Nei</t>
  </si>
  <si>
    <t>Billetter skal selges - sesongkort/billetter 140 000 herrer + damer?</t>
  </si>
  <si>
    <t>Momsrefusjon</t>
  </si>
  <si>
    <t>?? -2014 = 60 000</t>
  </si>
  <si>
    <t>Nada</t>
  </si>
  <si>
    <t>HIAS</t>
  </si>
  <si>
    <t>Avskrivningene - skal disse vekk? Renter lån?</t>
  </si>
  <si>
    <t>Rentekost</t>
  </si>
  <si>
    <t>400 000,- Vi bør låne av egne avsatte midler til dette</t>
  </si>
  <si>
    <t>OK- vi låner 200 000,- og betaler resten gjennom drift (NB! Samme behov også neste år)</t>
  </si>
  <si>
    <t>Innkjøp av vaskem., tørket. og komp.</t>
  </si>
  <si>
    <t>10 000,-</t>
  </si>
  <si>
    <t>OK-lagt inn</t>
  </si>
  <si>
    <t>Bilutgifter</t>
  </si>
  <si>
    <t>80 000,-</t>
  </si>
  <si>
    <t>Traktor</t>
  </si>
  <si>
    <t>250 000,-</t>
  </si>
  <si>
    <t>Lagt inn 85 000 til leasing</t>
  </si>
  <si>
    <t>Harv, børster, rens</t>
  </si>
  <si>
    <t>90 000,- Må ha - sier Bjarne</t>
  </si>
  <si>
    <t>Lagt inn 90 000 til leasing</t>
  </si>
  <si>
    <t>Jubileum?</t>
  </si>
  <si>
    <t xml:space="preserve">Banemester Bjørn </t>
  </si>
  <si>
    <t>Ønske om mer i lønn til Bjørn - fra Mari</t>
  </si>
  <si>
    <t>Lagt til 10 000 + 10 000 på HIAS/Parken</t>
  </si>
  <si>
    <t>Hovedlaget</t>
  </si>
  <si>
    <t>Leasing = 90 000</t>
  </si>
  <si>
    <t>Dekkes av oppsparte midler</t>
  </si>
  <si>
    <t>Netto</t>
  </si>
  <si>
    <t>3601 Leieinntekter klubbhus/idrettsparken</t>
  </si>
  <si>
    <t>-7,8%</t>
  </si>
  <si>
    <t>6630 Reklameskilt og flaggstenger</t>
  </si>
  <si>
    <t>6710 Trenerhonorarer/andre honorarer</t>
  </si>
  <si>
    <t>7000 Drifstoff</t>
  </si>
  <si>
    <t>-15,1%</t>
  </si>
  <si>
    <t>Fordeling midler mellom gruppene i Ottestad Idrettslag 2017</t>
  </si>
  <si>
    <r>
      <t>Til fordeling i regnskapet for 2017</t>
    </r>
    <r>
      <rPr>
        <b/>
        <sz val="20"/>
        <color rgb="FFFF0000"/>
        <rFont val="Calibri"/>
        <family val="2"/>
        <scheme val="minor"/>
      </rPr>
      <t xml:space="preserve"> </t>
    </r>
  </si>
  <si>
    <t>Kr. eks.mva</t>
  </si>
  <si>
    <t>Adm.</t>
  </si>
  <si>
    <t>Fotball</t>
  </si>
  <si>
    <t>Aktiv i Ottestad</t>
  </si>
  <si>
    <t>Justering</t>
  </si>
  <si>
    <t>Totalt eks.mva</t>
  </si>
  <si>
    <t>Fordelingsnøkkel</t>
  </si>
  <si>
    <t>INNTEKTER:</t>
  </si>
  <si>
    <t>Gullsponsor Sparebanken Hedmark</t>
  </si>
  <si>
    <t>Se eget skilleark med fordelingsnøkler</t>
  </si>
  <si>
    <t>Fordelings nøkkel</t>
  </si>
  <si>
    <t>FOTBALL: A-lag damer 9600 kr/ A-lag herrer 6000 kr</t>
  </si>
  <si>
    <t>Gullsponsor Stange Energi</t>
  </si>
  <si>
    <t>FOTBALL: A-lag damer 8000 kr/ A-lag herrer 5000 kr</t>
  </si>
  <si>
    <t>Sølvsponsor Maxi</t>
  </si>
  <si>
    <t>Avtalen spesifiserer fordeling av inntekt</t>
  </si>
  <si>
    <t>Felles inntekt websider er fordelt på 5 grupper og klubb</t>
  </si>
  <si>
    <t>Block Watne</t>
  </si>
  <si>
    <t>NB! Lavere beløp i 2016: 21.000 ski, 5000 sykkel, 2500 klubb</t>
  </si>
  <si>
    <t xml:space="preserve"> I 2017 inkluderes GG og OSR (eget BW-løp)</t>
  </si>
  <si>
    <t>(Hvorav 3000 kr til fotball er avsatt til A-laget)</t>
  </si>
  <si>
    <t>Fordelingen er spesifisert i avtalen.</t>
  </si>
  <si>
    <t>Hamar Media</t>
  </si>
  <si>
    <t>BARTERAVTALE, men 13.000 kr  på toppen i rene inntekter.</t>
  </si>
  <si>
    <t>(Her må A-lag damer og Innebandy inn i 2017-avtale)</t>
  </si>
  <si>
    <t>Sponsor Ragnsells</t>
  </si>
  <si>
    <t>BARTERAVTALE, men 30.000 kr på toppen i rene inntekter.</t>
  </si>
  <si>
    <t>SUM KLUBBAVTALER</t>
  </si>
  <si>
    <t>Aktivitetstilskudd</t>
  </si>
  <si>
    <t>Ført direkte i regnskapet</t>
  </si>
  <si>
    <t>Tilskudd drift anlegg</t>
  </si>
  <si>
    <t>Tilskudd idrettskolen/ AiO</t>
  </si>
  <si>
    <t>Tilskudd fra Stange kommune</t>
  </si>
  <si>
    <t>Sum inntekter til fordeling</t>
  </si>
  <si>
    <t>KOSTNADER:</t>
  </si>
  <si>
    <t>Andel regnskapstjenester</t>
  </si>
  <si>
    <t>Gruppenes andel av regnskapstjenester fra Visma</t>
  </si>
  <si>
    <t>Leie klubbhuset</t>
  </si>
  <si>
    <t>Som tidligere</t>
  </si>
  <si>
    <t>Lønn trener a-laget, inkl. aga (Simen A)</t>
  </si>
  <si>
    <t>Ført direkte</t>
  </si>
  <si>
    <t>Alt er ført på adm (85'), alt skal på Fotball</t>
  </si>
  <si>
    <t>Lønn banemester inkl. aga (Bjørn S)</t>
  </si>
  <si>
    <t>Alt er ført på Fotball (60'), 50% skal på adm</t>
  </si>
  <si>
    <t>Lønn renholder inkl. aga, Esma T</t>
  </si>
  <si>
    <t>Alt er ført på adm (112'), 50% skal på Fotball</t>
  </si>
  <si>
    <t>Avtale Bjarne Kise, inkl. aga</t>
  </si>
  <si>
    <t>Alt er ført på Fotball (110'), 40.000 skal på Fotball</t>
  </si>
  <si>
    <t>Inndekning Sportslig ressurs, arrangement</t>
  </si>
  <si>
    <t>SYKKEL: Energirittet og Maxirittet, SKI: Helt Konge og OSR (ikke lønnsinnberettes?)</t>
  </si>
  <si>
    <t>Sum kostnader til fordeling</t>
  </si>
  <si>
    <t>Netto inntekter minus kostnader</t>
  </si>
  <si>
    <t>Hele 2017 </t>
  </si>
  <si>
    <t>7,3%</t>
  </si>
  <si>
    <t>18,6%</t>
  </si>
  <si>
    <t>10,9%</t>
  </si>
  <si>
    <t>4,5%</t>
  </si>
  <si>
    <t>Reklameinntekter, avgiftspliktig</t>
  </si>
  <si>
    <t>*) Regnskapet føres av Ottestad IL, men er ikke med i det totale budsjettet til Ottestad IL</t>
  </si>
  <si>
    <t>Oppdatert: 7.3.2018</t>
  </si>
  <si>
    <t>3120 Reklameinntekter avg.fritt</t>
  </si>
  <si>
    <t>-7,4%</t>
  </si>
  <si>
    <t>60,9%</t>
  </si>
  <si>
    <t>8800 Årsresultat</t>
  </si>
  <si>
    <t>Ekstraordinære poster</t>
  </si>
  <si>
    <t>Sum skatter og EOP</t>
  </si>
  <si>
    <t> Utskriftsdato: 07.03.2018</t>
  </si>
  <si>
    <t>Hittil, Januar - Desember</t>
  </si>
  <si>
    <t>13,4%</t>
  </si>
  <si>
    <t>-72,3%</t>
  </si>
  <si>
    <t>2,0%</t>
  </si>
  <si>
    <t>37,1%</t>
  </si>
  <si>
    <t>-21,3%</t>
  </si>
  <si>
    <t>7,0%</t>
  </si>
  <si>
    <t>6,9%</t>
  </si>
  <si>
    <t>27,5%</t>
  </si>
  <si>
    <t>-24,2%</t>
  </si>
  <si>
    <t>-0,7%</t>
  </si>
  <si>
    <t>3,1%</t>
  </si>
  <si>
    <t>2,6%</t>
  </si>
  <si>
    <t>32,1%</t>
  </si>
  <si>
    <t>7,7%</t>
  </si>
  <si>
    <t>31,4%</t>
  </si>
  <si>
    <t>11,9%</t>
  </si>
  <si>
    <t>-48,6%</t>
  </si>
  <si>
    <t>30,8%</t>
  </si>
  <si>
    <t>14,1%</t>
  </si>
  <si>
    <t>-19,8%</t>
  </si>
  <si>
    <t>-4,4%</t>
  </si>
  <si>
    <t>11,4%</t>
  </si>
  <si>
    <t>17,8%</t>
  </si>
  <si>
    <t>16,4%</t>
  </si>
  <si>
    <t>-26,5%</t>
  </si>
  <si>
    <t>20,8%</t>
  </si>
  <si>
    <t>21,6%</t>
  </si>
  <si>
    <t>19,7%</t>
  </si>
  <si>
    <t>19,4%</t>
  </si>
  <si>
    <t>19,1%</t>
  </si>
  <si>
    <t>14,4%</t>
  </si>
  <si>
    <t>-10,0%</t>
  </si>
  <si>
    <t>1,6%</t>
  </si>
  <si>
    <t>12,4%</t>
  </si>
  <si>
    <t>-7,6%</t>
  </si>
  <si>
    <t>44,3%</t>
  </si>
  <si>
    <t>30,5%</t>
  </si>
  <si>
    <t>-21,6%</t>
  </si>
  <si>
    <t>31,9%</t>
  </si>
  <si>
    <t>26,0%</t>
  </si>
  <si>
    <t>72,4%</t>
  </si>
  <si>
    <t>-18,3%</t>
  </si>
  <si>
    <t>-18,0%</t>
  </si>
  <si>
    <t>-25,3%</t>
  </si>
  <si>
    <t>88,6%</t>
  </si>
  <si>
    <t>-44,2%</t>
  </si>
  <si>
    <t>14,6%</t>
  </si>
  <si>
    <t>8,5%</t>
  </si>
  <si>
    <t>-74,2%</t>
  </si>
  <si>
    <t>95,5%</t>
  </si>
  <si>
    <t>-2,1%</t>
  </si>
  <si>
    <t>-17,5%</t>
  </si>
  <si>
    <t>-9,6%</t>
  </si>
  <si>
    <t>-19,9%</t>
  </si>
  <si>
    <t>-13,8%</t>
  </si>
  <si>
    <t>181,7%</t>
  </si>
  <si>
    <t>467,7%</t>
  </si>
  <si>
    <t>2,4%</t>
  </si>
  <si>
    <t>60,5%</t>
  </si>
  <si>
    <t>19,2%</t>
  </si>
  <si>
    <t>34,9%</t>
  </si>
  <si>
    <t>-3,0%</t>
  </si>
  <si>
    <t>-55,5%</t>
  </si>
  <si>
    <t>-39,9%</t>
  </si>
  <si>
    <t>-55,4%</t>
  </si>
  <si>
    <t>-88,0%</t>
  </si>
  <si>
    <t>-68,0%</t>
  </si>
  <si>
    <t>-35,8%</t>
  </si>
  <si>
    <t>26,6%</t>
  </si>
  <si>
    <t>203,4%</t>
  </si>
  <si>
    <t>80,0%</t>
  </si>
  <si>
    <t>-28,8%</t>
  </si>
  <si>
    <t>18,1%</t>
  </si>
  <si>
    <t>18,0%</t>
  </si>
  <si>
    <t>29,3%</t>
  </si>
  <si>
    <t>42,4%</t>
  </si>
  <si>
    <t>26,2%</t>
  </si>
  <si>
    <t>39,9%</t>
  </si>
  <si>
    <t>-47,2%</t>
  </si>
  <si>
    <t>9,9%</t>
  </si>
  <si>
    <t>-31,5%</t>
  </si>
  <si>
    <t>115,9%</t>
  </si>
  <si>
    <t>-30,2%</t>
  </si>
  <si>
    <t>31,3%</t>
  </si>
  <si>
    <t>B18-R17</t>
  </si>
  <si>
    <t>B18-B17</t>
  </si>
  <si>
    <t>Totale avdrag begge lån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</si>
</sst>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kr&quot;\ #,##0;\-&quot;kr&quot;\ #,##0"/>
    <numFmt numFmtId="6" formatCode="&quot;kr&quot;\ #,##0;[Red]\-&quot;kr&quot;\ #,##0"/>
    <numFmt numFmtId="42" formatCode="_-&quot;kr&quot;\ * #,##0_-;\-&quot;kr&quot;\ * #,##0_-;_-&quot;kr&quot;\ * &quot;-&quot;_-;_-@_-"/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#,##0_ ;[Red]\-#,##0\ "/>
    <numFmt numFmtId="166" formatCode="_ * #,##0_ ;_ * \-#,##0_ ;_ * &quot;-&quot;??_ ;_ @_ "/>
    <numFmt numFmtId="167" formatCode="#\ ###\ ##0"/>
    <numFmt numFmtId="168" formatCode="#\ ###\ ##0.0\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Calibri"/>
      <family val="2"/>
    </font>
    <font>
      <sz val="10"/>
      <color indexed="81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4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u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0"/>
      <name val="Arial"/>
      <family val="2"/>
    </font>
    <font>
      <sz val="16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theme="9"/>
      <name val="Arial"/>
      <family val="2"/>
    </font>
    <font>
      <b/>
      <sz val="10"/>
      <color rgb="FFFF0000"/>
      <name val="Arial"/>
      <family val="2"/>
    </font>
    <font>
      <sz val="8"/>
      <color indexed="81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DED"/>
        <bgColor rgb="FF000000"/>
      </patternFill>
    </fill>
    <fill>
      <patternFill patternType="solid">
        <fgColor rgb="FFEBB972"/>
        <bgColor rgb="FF000000"/>
      </patternFill>
    </fill>
    <fill>
      <patternFill patternType="solid">
        <fgColor rgb="FFD1D0CE"/>
        <bgColor rgb="FF000000"/>
      </patternFill>
    </fill>
    <fill>
      <patternFill patternType="solid">
        <fgColor rgb="FFE5E4E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FF0000"/>
      </left>
      <right/>
      <top style="thin">
        <color indexed="64"/>
      </top>
      <bottom style="double">
        <color indexed="64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/>
      <right/>
      <top style="thin">
        <color rgb="FFFF0000"/>
      </top>
      <bottom style="double">
        <color rgb="FFFF0000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/>
  </cellStyleXfs>
  <cellXfs count="281">
    <xf numFmtId="0" fontId="0" fillId="0" borderId="0" xfId="0"/>
    <xf numFmtId="0" fontId="0" fillId="0" borderId="0" xfId="0" applyFill="1"/>
    <xf numFmtId="0" fontId="0" fillId="0" borderId="0" xfId="0" applyAlignment="1"/>
    <xf numFmtId="164" fontId="0" fillId="0" borderId="0" xfId="1" applyNumberFormat="1" applyFont="1"/>
    <xf numFmtId="0" fontId="0" fillId="0" borderId="0" xfId="1" applyNumberFormat="1" applyFont="1" applyBorder="1"/>
    <xf numFmtId="164" fontId="0" fillId="0" borderId="0" xfId="1" applyNumberFormat="1" applyFont="1" applyBorder="1"/>
    <xf numFmtId="0" fontId="0" fillId="0" borderId="0" xfId="0" applyBorder="1"/>
    <xf numFmtId="0" fontId="5" fillId="2" borderId="0" xfId="1" applyNumberFormat="1" applyFont="1" applyFill="1" applyBorder="1"/>
    <xf numFmtId="164" fontId="5" fillId="2" borderId="0" xfId="1" applyNumberFormat="1" applyFont="1" applyFill="1" applyBorder="1"/>
    <xf numFmtId="164" fontId="6" fillId="0" borderId="0" xfId="1" applyNumberFormat="1" applyFont="1" applyBorder="1"/>
    <xf numFmtId="0" fontId="5" fillId="0" borderId="1" xfId="0" applyFont="1" applyBorder="1"/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0" fontId="5" fillId="0" borderId="1" xfId="1" applyNumberFormat="1" applyFont="1" applyBorder="1" applyAlignment="1">
      <alignment horizontal="right"/>
    </xf>
    <xf numFmtId="0" fontId="4" fillId="0" borderId="0" xfId="0" applyFont="1" applyAlignment="1"/>
    <xf numFmtId="164" fontId="4" fillId="0" borderId="0" xfId="1" applyNumberFormat="1" applyFont="1" applyBorder="1"/>
    <xf numFmtId="0" fontId="0" fillId="0" borderId="0" xfId="0" applyFont="1" applyAlignment="1"/>
    <xf numFmtId="0" fontId="5" fillId="3" borderId="0" xfId="1" applyNumberFormat="1" applyFont="1" applyFill="1" applyBorder="1"/>
    <xf numFmtId="164" fontId="0" fillId="3" borderId="0" xfId="1" applyNumberFormat="1" applyFont="1" applyFill="1" applyBorder="1"/>
    <xf numFmtId="164" fontId="5" fillId="3" borderId="0" xfId="1" applyNumberFormat="1" applyFont="1" applyFill="1" applyBorder="1"/>
    <xf numFmtId="164" fontId="0" fillId="0" borderId="0" xfId="0" applyNumberFormat="1"/>
    <xf numFmtId="3" fontId="0" fillId="0" borderId="0" xfId="0" applyNumberFormat="1"/>
    <xf numFmtId="164" fontId="0" fillId="0" borderId="0" xfId="1" applyNumberFormat="1" applyFont="1" applyFill="1" applyBorder="1"/>
    <xf numFmtId="0" fontId="0" fillId="4" borderId="0" xfId="0" applyFill="1"/>
    <xf numFmtId="41" fontId="0" fillId="0" borderId="0" xfId="0" applyNumberFormat="1"/>
    <xf numFmtId="165" fontId="0" fillId="0" borderId="0" xfId="0" applyNumberFormat="1"/>
    <xf numFmtId="14" fontId="0" fillId="0" borderId="0" xfId="0" applyNumberFormat="1"/>
    <xf numFmtId="0" fontId="5" fillId="5" borderId="1" xfId="0" applyFont="1" applyFill="1" applyBorder="1"/>
    <xf numFmtId="41" fontId="5" fillId="5" borderId="1" xfId="0" applyNumberFormat="1" applyFont="1" applyFill="1" applyBorder="1"/>
    <xf numFmtId="0" fontId="5" fillId="4" borderId="1" xfId="0" applyFont="1" applyFill="1" applyBorder="1"/>
    <xf numFmtId="41" fontId="5" fillId="4" borderId="1" xfId="0" applyNumberFormat="1" applyFont="1" applyFill="1" applyBorder="1"/>
    <xf numFmtId="0" fontId="5" fillId="0" borderId="0" xfId="0" applyFont="1"/>
    <xf numFmtId="0" fontId="0" fillId="6" borderId="0" xfId="0" applyFill="1"/>
    <xf numFmtId="0" fontId="0" fillId="6" borderId="0" xfId="0" applyFill="1" applyAlignment="1"/>
    <xf numFmtId="0" fontId="4" fillId="6" borderId="0" xfId="0" applyFont="1" applyFill="1" applyAlignment="1"/>
    <xf numFmtId="164" fontId="4" fillId="6" borderId="0" xfId="0" applyNumberFormat="1" applyFont="1" applyFill="1" applyAlignment="1"/>
    <xf numFmtId="164" fontId="0" fillId="2" borderId="0" xfId="1" applyNumberFormat="1" applyFont="1" applyFill="1"/>
    <xf numFmtId="164" fontId="0" fillId="7" borderId="0" xfId="1" applyNumberFormat="1" applyFont="1" applyFill="1"/>
    <xf numFmtId="164" fontId="12" fillId="8" borderId="0" xfId="1" applyNumberFormat="1" applyFont="1" applyFill="1"/>
    <xf numFmtId="0" fontId="0" fillId="7" borderId="0" xfId="0" applyFill="1"/>
    <xf numFmtId="41" fontId="0" fillId="7" borderId="0" xfId="0" applyNumberFormat="1" applyFill="1"/>
    <xf numFmtId="41" fontId="0" fillId="2" borderId="0" xfId="1" applyNumberFormat="1" applyFont="1" applyFill="1"/>
    <xf numFmtId="41" fontId="12" fillId="7" borderId="0" xfId="1" applyNumberFormat="1" applyFont="1" applyFill="1"/>
    <xf numFmtId="164" fontId="12" fillId="5" borderId="0" xfId="1" applyNumberFormat="1" applyFont="1" applyFill="1"/>
    <xf numFmtId="164" fontId="12" fillId="9" borderId="0" xfId="1" applyNumberFormat="1" applyFont="1" applyFill="1"/>
    <xf numFmtId="41" fontId="12" fillId="5" borderId="0" xfId="0" applyNumberFormat="1" applyFont="1" applyFill="1"/>
    <xf numFmtId="164" fontId="0" fillId="8" borderId="0" xfId="1" applyNumberFormat="1" applyFont="1" applyFill="1"/>
    <xf numFmtId="41" fontId="0" fillId="7" borderId="0" xfId="1" applyNumberFormat="1" applyFont="1" applyFill="1"/>
    <xf numFmtId="0" fontId="0" fillId="6" borderId="0" xfId="0" applyFont="1" applyFill="1" applyAlignment="1"/>
    <xf numFmtId="164" fontId="12" fillId="2" borderId="0" xfId="1" applyNumberFormat="1" applyFont="1" applyFill="1"/>
    <xf numFmtId="41" fontId="12" fillId="7" borderId="0" xfId="0" applyNumberFormat="1" applyFont="1" applyFill="1"/>
    <xf numFmtId="164" fontId="12" fillId="7" borderId="0" xfId="1" applyNumberFormat="1" applyFont="1" applyFill="1"/>
    <xf numFmtId="0" fontId="0" fillId="0" borderId="2" xfId="0" applyBorder="1"/>
    <xf numFmtId="165" fontId="0" fillId="0" borderId="2" xfId="0" applyNumberFormat="1" applyBorder="1"/>
    <xf numFmtId="0" fontId="0" fillId="10" borderId="0" xfId="0" applyFill="1"/>
    <xf numFmtId="0" fontId="0" fillId="10" borderId="0" xfId="0" applyFill="1" applyAlignment="1"/>
    <xf numFmtId="164" fontId="4" fillId="10" borderId="0" xfId="0" applyNumberFormat="1" applyFont="1" applyFill="1" applyAlignment="1"/>
    <xf numFmtId="41" fontId="12" fillId="2" borderId="0" xfId="1" applyNumberFormat="1" applyFont="1" applyFill="1"/>
    <xf numFmtId="164" fontId="14" fillId="12" borderId="0" xfId="1" applyNumberFormat="1" applyFont="1" applyFill="1"/>
    <xf numFmtId="164" fontId="12" fillId="13" borderId="0" xfId="1" applyNumberFormat="1" applyFont="1" applyFill="1"/>
    <xf numFmtId="0" fontId="0" fillId="2" borderId="0" xfId="0" applyFill="1"/>
    <xf numFmtId="0" fontId="4" fillId="10" borderId="0" xfId="0" applyFont="1" applyFill="1" applyAlignment="1"/>
    <xf numFmtId="0" fontId="0" fillId="10" borderId="0" xfId="0" applyFont="1" applyFill="1" applyAlignment="1"/>
    <xf numFmtId="41" fontId="0" fillId="0" borderId="0" xfId="0" applyNumberFormat="1" applyFont="1"/>
    <xf numFmtId="164" fontId="0" fillId="0" borderId="0" xfId="0" applyNumberFormat="1" applyFont="1" applyAlignment="1"/>
    <xf numFmtId="0" fontId="15" fillId="4" borderId="0" xfId="0" applyFont="1" applyFill="1"/>
    <xf numFmtId="0" fontId="0" fillId="4" borderId="0" xfId="0" applyFont="1" applyFill="1"/>
    <xf numFmtId="0" fontId="11" fillId="0" borderId="0" xfId="3"/>
    <xf numFmtId="42" fontId="0" fillId="0" borderId="0" xfId="0" applyNumberFormat="1"/>
    <xf numFmtId="0" fontId="16" fillId="0" borderId="4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7" fillId="4" borderId="6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3" fontId="17" fillId="4" borderId="7" xfId="0" applyNumberFormat="1" applyFont="1" applyFill="1" applyBorder="1" applyAlignment="1">
      <alignment vertical="center" wrapText="1"/>
    </xf>
    <xf numFmtId="3" fontId="0" fillId="4" borderId="0" xfId="0" applyNumberFormat="1" applyFill="1"/>
    <xf numFmtId="0" fontId="18" fillId="0" borderId="8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5" fillId="0" borderId="0" xfId="0" applyFont="1" applyAlignment="1"/>
    <xf numFmtId="164" fontId="5" fillId="0" borderId="0" xfId="1" applyNumberFormat="1" applyFont="1"/>
    <xf numFmtId="0" fontId="5" fillId="0" borderId="0" xfId="1" applyNumberFormat="1" applyFont="1" applyBorder="1"/>
    <xf numFmtId="164" fontId="5" fillId="0" borderId="0" xfId="1" applyNumberFormat="1" applyFont="1" applyBorder="1"/>
    <xf numFmtId="0" fontId="5" fillId="0" borderId="0" xfId="0" applyFont="1" applyBorder="1"/>
    <xf numFmtId="164" fontId="4" fillId="0" borderId="0" xfId="1" applyNumberFormat="1" applyFont="1"/>
    <xf numFmtId="0" fontId="3" fillId="0" borderId="0" xfId="0" applyFont="1"/>
    <xf numFmtId="0" fontId="2" fillId="0" borderId="0" xfId="0" applyFont="1"/>
    <xf numFmtId="0" fontId="3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19" fillId="0" borderId="0" xfId="0" applyFont="1"/>
    <xf numFmtId="0" fontId="3" fillId="0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right"/>
    </xf>
    <xf numFmtId="0" fontId="19" fillId="0" borderId="1" xfId="0" applyFont="1" applyBorder="1"/>
    <xf numFmtId="0" fontId="3" fillId="0" borderId="1" xfId="0" applyFont="1" applyBorder="1"/>
    <xf numFmtId="166" fontId="0" fillId="0" borderId="0" xfId="1" applyNumberFormat="1" applyFont="1" applyFill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/>
    <xf numFmtId="166" fontId="2" fillId="0" borderId="0" xfId="1" applyNumberFormat="1" applyFont="1"/>
    <xf numFmtId="166" fontId="1" fillId="0" borderId="0" xfId="1" applyNumberFormat="1" applyFont="1" applyFill="1"/>
    <xf numFmtId="3" fontId="3" fillId="0" borderId="0" xfId="0" applyNumberFormat="1" applyFont="1"/>
    <xf numFmtId="3" fontId="0" fillId="0" borderId="0" xfId="0" applyNumberFormat="1" applyFill="1"/>
    <xf numFmtId="166" fontId="2" fillId="0" borderId="0" xfId="1" applyNumberFormat="1" applyFont="1" applyFill="1"/>
    <xf numFmtId="3" fontId="0" fillId="0" borderId="0" xfId="0" applyNumberFormat="1" applyBorder="1" applyAlignment="1">
      <alignment vertical="center" wrapText="1"/>
    </xf>
    <xf numFmtId="3" fontId="0" fillId="0" borderId="0" xfId="0" applyNumberFormat="1" applyFill="1" applyBorder="1" applyAlignment="1">
      <alignment vertical="center" wrapText="1"/>
    </xf>
    <xf numFmtId="0" fontId="3" fillId="0" borderId="2" xfId="0" applyFont="1" applyBorder="1"/>
    <xf numFmtId="166" fontId="3" fillId="0" borderId="2" xfId="1" applyNumberFormat="1" applyFont="1" applyBorder="1"/>
    <xf numFmtId="166" fontId="19" fillId="0" borderId="2" xfId="1" applyNumberFormat="1" applyFont="1" applyBorder="1"/>
    <xf numFmtId="166" fontId="19" fillId="0" borderId="0" xfId="1" applyNumberFormat="1" applyFont="1"/>
    <xf numFmtId="3" fontId="3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166" fontId="3" fillId="0" borderId="2" xfId="1" applyNumberFormat="1" applyFont="1" applyFill="1" applyBorder="1"/>
    <xf numFmtId="0" fontId="3" fillId="4" borderId="2" xfId="0" applyFont="1" applyFill="1" applyBorder="1"/>
    <xf numFmtId="166" fontId="3" fillId="4" borderId="2" xfId="1" applyNumberFormat="1" applyFont="1" applyFill="1" applyBorder="1"/>
    <xf numFmtId="166" fontId="19" fillId="4" borderId="2" xfId="1" applyNumberFormat="1" applyFont="1" applyFill="1" applyBorder="1"/>
    <xf numFmtId="0" fontId="0" fillId="0" borderId="0" xfId="0" applyFont="1"/>
    <xf numFmtId="166" fontId="3" fillId="0" borderId="0" xfId="0" applyNumberFormat="1" applyFont="1"/>
    <xf numFmtId="166" fontId="0" fillId="0" borderId="0" xfId="0" applyNumberFormat="1"/>
    <xf numFmtId="0" fontId="3" fillId="3" borderId="2" xfId="0" applyFont="1" applyFill="1" applyBorder="1"/>
    <xf numFmtId="166" fontId="3" fillId="3" borderId="2" xfId="1" applyNumberFormat="1" applyFont="1" applyFill="1" applyBorder="1"/>
    <xf numFmtId="166" fontId="19" fillId="3" borderId="2" xfId="1" applyNumberFormat="1" applyFont="1" applyFill="1" applyBorder="1"/>
    <xf numFmtId="0" fontId="20" fillId="0" borderId="0" xfId="0" applyFont="1" applyFill="1"/>
    <xf numFmtId="9" fontId="3" fillId="0" borderId="0" xfId="2" applyFont="1"/>
    <xf numFmtId="166" fontId="3" fillId="0" borderId="0" xfId="1" applyNumberFormat="1" applyFont="1" applyFill="1"/>
    <xf numFmtId="0" fontId="3" fillId="0" borderId="0" xfId="0" applyFont="1" applyFill="1"/>
    <xf numFmtId="166" fontId="0" fillId="0" borderId="0" xfId="0" applyNumberFormat="1" applyFill="1"/>
    <xf numFmtId="0" fontId="2" fillId="0" borderId="0" xfId="0" applyFont="1" applyFill="1"/>
    <xf numFmtId="0" fontId="19" fillId="0" borderId="0" xfId="0" applyFont="1" applyFill="1"/>
    <xf numFmtId="166" fontId="3" fillId="0" borderId="0" xfId="0" applyNumberFormat="1" applyFont="1" applyFill="1"/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right"/>
    </xf>
    <xf numFmtId="0" fontId="21" fillId="14" borderId="0" xfId="0" applyFont="1" applyFill="1"/>
    <xf numFmtId="0" fontId="21" fillId="15" borderId="0" xfId="0" applyFont="1" applyFill="1"/>
    <xf numFmtId="167" fontId="0" fillId="0" borderId="0" xfId="0" applyNumberFormat="1"/>
    <xf numFmtId="168" fontId="0" fillId="0" borderId="0" xfId="0" applyNumberFormat="1"/>
    <xf numFmtId="167" fontId="21" fillId="0" borderId="0" xfId="0" applyNumberFormat="1" applyFont="1"/>
    <xf numFmtId="168" fontId="21" fillId="0" borderId="0" xfId="0" applyNumberFormat="1" applyFont="1"/>
    <xf numFmtId="0" fontId="21" fillId="16" borderId="0" xfId="0" applyFont="1" applyFill="1"/>
    <xf numFmtId="167" fontId="21" fillId="16" borderId="0" xfId="0" applyNumberFormat="1" applyFont="1" applyFill="1"/>
    <xf numFmtId="168" fontId="21" fillId="16" borderId="0" xfId="0" applyNumberFormat="1" applyFont="1" applyFill="1"/>
    <xf numFmtId="0" fontId="21" fillId="17" borderId="0" xfId="0" applyFont="1" applyFill="1"/>
    <xf numFmtId="167" fontId="21" fillId="17" borderId="0" xfId="0" applyNumberFormat="1" applyFont="1" applyFill="1"/>
    <xf numFmtId="168" fontId="21" fillId="17" borderId="0" xfId="0" applyNumberFormat="1" applyFont="1" applyFill="1"/>
    <xf numFmtId="0" fontId="5" fillId="0" borderId="1" xfId="0" applyFont="1" applyFill="1" applyBorder="1"/>
    <xf numFmtId="41" fontId="5" fillId="0" borderId="1" xfId="0" applyNumberFormat="1" applyFont="1" applyFill="1" applyBorder="1"/>
    <xf numFmtId="0" fontId="5" fillId="0" borderId="9" xfId="0" applyFont="1" applyBorder="1"/>
    <xf numFmtId="165" fontId="5" fillId="0" borderId="10" xfId="0" applyNumberFormat="1" applyFont="1" applyBorder="1"/>
    <xf numFmtId="0" fontId="5" fillId="0" borderId="10" xfId="0" applyFont="1" applyBorder="1"/>
    <xf numFmtId="0" fontId="5" fillId="0" borderId="11" xfId="0" applyFont="1" applyBorder="1"/>
    <xf numFmtId="0" fontId="0" fillId="0" borderId="12" xfId="0" applyBorder="1"/>
    <xf numFmtId="165" fontId="0" fillId="0" borderId="0" xfId="0" applyNumberFormat="1" applyBorder="1"/>
    <xf numFmtId="0" fontId="23" fillId="8" borderId="0" xfId="0" applyFont="1" applyFill="1" applyBorder="1"/>
    <xf numFmtId="0" fontId="24" fillId="8" borderId="0" xfId="0" applyFont="1" applyFill="1" applyBorder="1" applyAlignment="1">
      <alignment horizontal="right"/>
    </xf>
    <xf numFmtId="3" fontId="23" fillId="8" borderId="0" xfId="0" applyNumberFormat="1" applyFont="1" applyFill="1" applyBorder="1"/>
    <xf numFmtId="0" fontId="0" fillId="5" borderId="0" xfId="0" applyFill="1" applyBorder="1"/>
    <xf numFmtId="0" fontId="23" fillId="5" borderId="0" xfId="0" applyFont="1" applyFill="1" applyBorder="1"/>
    <xf numFmtId="0" fontId="0" fillId="0" borderId="13" xfId="0" applyBorder="1"/>
    <xf numFmtId="41" fontId="12" fillId="18" borderId="0" xfId="1" applyNumberFormat="1" applyFont="1" applyFill="1"/>
    <xf numFmtId="0" fontId="23" fillId="19" borderId="0" xfId="0" applyFont="1" applyFill="1" applyBorder="1"/>
    <xf numFmtId="0" fontId="24" fillId="19" borderId="0" xfId="0" applyFont="1" applyFill="1" applyBorder="1" applyAlignment="1">
      <alignment horizontal="right"/>
    </xf>
    <xf numFmtId="3" fontId="23" fillId="19" borderId="0" xfId="0" applyNumberFormat="1" applyFont="1" applyFill="1" applyBorder="1"/>
    <xf numFmtId="164" fontId="13" fillId="8" borderId="0" xfId="1" applyNumberFormat="1" applyFont="1" applyFill="1"/>
    <xf numFmtId="0" fontId="2" fillId="19" borderId="0" xfId="0" applyFont="1" applyFill="1" applyBorder="1"/>
    <xf numFmtId="0" fontId="2" fillId="5" borderId="0" xfId="0" applyFont="1" applyFill="1" applyBorder="1"/>
    <xf numFmtId="0" fontId="2" fillId="19" borderId="0" xfId="0" applyFont="1" applyFill="1" applyBorder="1" applyAlignment="1">
      <alignment horizontal="right"/>
    </xf>
    <xf numFmtId="164" fontId="5" fillId="2" borderId="0" xfId="1" applyNumberFormat="1" applyFont="1" applyFill="1"/>
    <xf numFmtId="0" fontId="0" fillId="0" borderId="14" xfId="0" applyBorder="1"/>
    <xf numFmtId="0" fontId="2" fillId="8" borderId="0" xfId="0" applyFont="1" applyFill="1" applyBorder="1"/>
    <xf numFmtId="0" fontId="0" fillId="8" borderId="0" xfId="0" applyFill="1" applyBorder="1"/>
    <xf numFmtId="0" fontId="3" fillId="13" borderId="12" xfId="0" applyFont="1" applyFill="1" applyBorder="1"/>
    <xf numFmtId="0" fontId="3" fillId="13" borderId="0" xfId="0" applyFont="1" applyFill="1" applyBorder="1"/>
    <xf numFmtId="0" fontId="23" fillId="6" borderId="12" xfId="0" applyFont="1" applyFill="1" applyBorder="1"/>
    <xf numFmtId="0" fontId="2" fillId="6" borderId="0" xfId="0" applyFont="1" applyFill="1" applyBorder="1" applyAlignment="1">
      <alignment horizontal="right"/>
    </xf>
    <xf numFmtId="3" fontId="2" fillId="6" borderId="0" xfId="0" applyNumberFormat="1" applyFont="1" applyFill="1" applyBorder="1"/>
    <xf numFmtId="0" fontId="5" fillId="19" borderId="0" xfId="0" applyFont="1" applyFill="1" applyBorder="1"/>
    <xf numFmtId="0" fontId="5" fillId="5" borderId="0" xfId="0" applyFont="1" applyFill="1" applyBorder="1"/>
    <xf numFmtId="0" fontId="24" fillId="6" borderId="0" xfId="0" applyFont="1" applyFill="1" applyBorder="1" applyAlignment="1">
      <alignment horizontal="right"/>
    </xf>
    <xf numFmtId="3" fontId="23" fillId="6" borderId="0" xfId="0" applyNumberFormat="1" applyFont="1" applyFill="1" applyBorder="1"/>
    <xf numFmtId="0" fontId="1" fillId="19" borderId="0" xfId="4" applyFill="1" applyBorder="1"/>
    <xf numFmtId="0" fontId="0" fillId="19" borderId="0" xfId="0" applyFill="1" applyBorder="1"/>
    <xf numFmtId="0" fontId="1" fillId="5" borderId="0" xfId="4" applyFill="1" applyBorder="1"/>
    <xf numFmtId="0" fontId="0" fillId="6" borderId="12" xfId="0" applyFill="1" applyBorder="1"/>
    <xf numFmtId="0" fontId="3" fillId="6" borderId="0" xfId="0" applyFont="1" applyFill="1" applyBorder="1" applyAlignment="1">
      <alignment horizontal="right"/>
    </xf>
    <xf numFmtId="0" fontId="0" fillId="6" borderId="0" xfId="0" applyFill="1" applyBorder="1"/>
    <xf numFmtId="41" fontId="12" fillId="13" borderId="0" xfId="1" applyNumberFormat="1" applyFont="1" applyFill="1"/>
    <xf numFmtId="0" fontId="23" fillId="20" borderId="0" xfId="0" applyFont="1" applyFill="1" applyBorder="1"/>
    <xf numFmtId="0" fontId="0" fillId="20" borderId="0" xfId="0" applyFill="1" applyBorder="1"/>
    <xf numFmtId="3" fontId="0" fillId="20" borderId="0" xfId="0" applyNumberFormat="1" applyFill="1" applyBorder="1"/>
    <xf numFmtId="0" fontId="1" fillId="4" borderId="0" xfId="4" applyFill="1" applyBorder="1"/>
    <xf numFmtId="0" fontId="0" fillId="4" borderId="0" xfId="0" applyFill="1" applyBorder="1"/>
    <xf numFmtId="164" fontId="0" fillId="4" borderId="0" xfId="0" applyNumberFormat="1" applyFill="1" applyBorder="1"/>
    <xf numFmtId="41" fontId="0" fillId="13" borderId="0" xfId="0" applyNumberFormat="1" applyFill="1"/>
    <xf numFmtId="0" fontId="22" fillId="12" borderId="3" xfId="4" applyFont="1" applyFill="1" applyBorder="1"/>
    <xf numFmtId="0" fontId="14" fillId="12" borderId="3" xfId="0" applyFont="1" applyFill="1" applyBorder="1"/>
    <xf numFmtId="164" fontId="14" fillId="12" borderId="3" xfId="0" applyNumberFormat="1" applyFont="1" applyFill="1" applyBorder="1"/>
    <xf numFmtId="0" fontId="25" fillId="12" borderId="15" xfId="0" applyFont="1" applyFill="1" applyBorder="1"/>
    <xf numFmtId="0" fontId="25" fillId="12" borderId="16" xfId="0" applyFont="1" applyFill="1" applyBorder="1"/>
    <xf numFmtId="0" fontId="14" fillId="12" borderId="16" xfId="0" applyFont="1" applyFill="1" applyBorder="1"/>
    <xf numFmtId="0" fontId="14" fillId="12" borderId="17" xfId="0" applyFont="1" applyFill="1" applyBorder="1"/>
    <xf numFmtId="0" fontId="14" fillId="12" borderId="18" xfId="0" applyFont="1" applyFill="1" applyBorder="1"/>
    <xf numFmtId="0" fontId="14" fillId="12" borderId="0" xfId="0" applyFont="1" applyFill="1" applyBorder="1"/>
    <xf numFmtId="0" fontId="14" fillId="12" borderId="8" xfId="0" applyFont="1" applyFill="1" applyBorder="1"/>
    <xf numFmtId="0" fontId="23" fillId="6" borderId="0" xfId="0" applyFont="1" applyFill="1" applyBorder="1"/>
    <xf numFmtId="0" fontId="0" fillId="12" borderId="19" xfId="0" applyFill="1" applyBorder="1"/>
    <xf numFmtId="0" fontId="0" fillId="12" borderId="20" xfId="0" applyFill="1" applyBorder="1"/>
    <xf numFmtId="0" fontId="0" fillId="12" borderId="7" xfId="0" applyFill="1" applyBorder="1"/>
    <xf numFmtId="0" fontId="23" fillId="4" borderId="12" xfId="0" applyFont="1" applyFill="1" applyBorder="1"/>
    <xf numFmtId="3" fontId="0" fillId="4" borderId="0" xfId="0" applyNumberFormat="1" applyFill="1" applyBorder="1"/>
    <xf numFmtId="0" fontId="23" fillId="11" borderId="12" xfId="0" applyFont="1" applyFill="1" applyBorder="1"/>
    <xf numFmtId="0" fontId="0" fillId="20" borderId="21" xfId="0" applyFill="1" applyBorder="1"/>
    <xf numFmtId="165" fontId="0" fillId="20" borderId="3" xfId="0" applyNumberFormat="1" applyFill="1" applyBorder="1"/>
    <xf numFmtId="0" fontId="0" fillId="4" borderId="12" xfId="0" applyFill="1" applyBorder="1"/>
    <xf numFmtId="165" fontId="0" fillId="4" borderId="0" xfId="0" applyNumberFormat="1" applyFill="1" applyBorder="1"/>
    <xf numFmtId="5" fontId="27" fillId="12" borderId="12" xfId="0" applyNumberFormat="1" applyFont="1" applyFill="1" applyBorder="1"/>
    <xf numFmtId="5" fontId="14" fillId="12" borderId="0" xfId="0" applyNumberFormat="1" applyFont="1" applyFill="1" applyBorder="1"/>
    <xf numFmtId="164" fontId="14" fillId="12" borderId="0" xfId="0" applyNumberFormat="1" applyFont="1" applyFill="1" applyBorder="1"/>
    <xf numFmtId="0" fontId="0" fillId="0" borderId="22" xfId="0" applyBorder="1"/>
    <xf numFmtId="165" fontId="0" fillId="0" borderId="23" xfId="0" applyNumberFormat="1" applyBorder="1"/>
    <xf numFmtId="0" fontId="0" fillId="0" borderId="23" xfId="0" applyBorder="1"/>
    <xf numFmtId="0" fontId="0" fillId="0" borderId="24" xfId="0" applyBorder="1"/>
    <xf numFmtId="164" fontId="28" fillId="2" borderId="0" xfId="1" applyNumberFormat="1" applyFont="1" applyFill="1"/>
    <xf numFmtId="164" fontId="28" fillId="13" borderId="0" xfId="1" applyNumberFormat="1" applyFont="1" applyFill="1"/>
    <xf numFmtId="41" fontId="14" fillId="12" borderId="0" xfId="1" applyNumberFormat="1" applyFont="1" applyFill="1"/>
    <xf numFmtId="0" fontId="0" fillId="0" borderId="25" xfId="0" applyBorder="1"/>
    <xf numFmtId="164" fontId="0" fillId="0" borderId="0" xfId="1" applyNumberFormat="1" applyFont="1" applyFill="1"/>
    <xf numFmtId="164" fontId="4" fillId="6" borderId="0" xfId="1" applyNumberFormat="1" applyFont="1" applyFill="1"/>
    <xf numFmtId="164" fontId="12" fillId="4" borderId="0" xfId="1" applyNumberFormat="1" applyFont="1" applyFill="1"/>
    <xf numFmtId="164" fontId="29" fillId="2" borderId="0" xfId="1" applyNumberFormat="1" applyFont="1" applyFill="1"/>
    <xf numFmtId="0" fontId="29" fillId="0" borderId="0" xfId="0" applyFont="1"/>
    <xf numFmtId="41" fontId="5" fillId="10" borderId="26" xfId="0" applyNumberFormat="1" applyFont="1" applyFill="1" applyBorder="1" applyAlignment="1"/>
    <xf numFmtId="41" fontId="29" fillId="0" borderId="0" xfId="0" applyNumberFormat="1" applyFont="1"/>
    <xf numFmtId="41" fontId="0" fillId="0" borderId="0" xfId="0" applyNumberFormat="1" applyFill="1"/>
    <xf numFmtId="0" fontId="0" fillId="0" borderId="26" xfId="0" applyFont="1" applyBorder="1" applyAlignment="1"/>
    <xf numFmtId="164" fontId="0" fillId="0" borderId="26" xfId="0" applyNumberFormat="1" applyBorder="1"/>
    <xf numFmtId="0" fontId="0" fillId="0" borderId="27" xfId="0" applyFont="1" applyBorder="1" applyAlignment="1"/>
    <xf numFmtId="164" fontId="0" fillId="0" borderId="27" xfId="0" applyNumberFormat="1" applyBorder="1"/>
    <xf numFmtId="0" fontId="0" fillId="6" borderId="0" xfId="0" applyFont="1" applyFill="1"/>
    <xf numFmtId="41" fontId="0" fillId="6" borderId="0" xfId="0" applyNumberFormat="1" applyFont="1" applyFill="1"/>
    <xf numFmtId="0" fontId="28" fillId="6" borderId="0" xfId="0" applyFont="1" applyFill="1"/>
    <xf numFmtId="0" fontId="14" fillId="6" borderId="0" xfId="0" applyFont="1" applyFill="1"/>
    <xf numFmtId="0" fontId="0" fillId="21" borderId="0" xfId="0" applyFill="1"/>
    <xf numFmtId="3" fontId="0" fillId="21" borderId="0" xfId="0" applyNumberFormat="1" applyFill="1"/>
    <xf numFmtId="0" fontId="31" fillId="0" borderId="0" xfId="0" applyFont="1"/>
    <xf numFmtId="0" fontId="0" fillId="22" borderId="2" xfId="0" applyFill="1" applyBorder="1"/>
    <xf numFmtId="0" fontId="3" fillId="22" borderId="2" xfId="0" applyFont="1" applyFill="1" applyBorder="1" applyAlignment="1">
      <alignment horizontal="right"/>
    </xf>
    <xf numFmtId="0" fontId="3" fillId="22" borderId="2" xfId="0" applyFont="1" applyFill="1" applyBorder="1" applyAlignment="1">
      <alignment horizontal="right" wrapText="1"/>
    </xf>
    <xf numFmtId="0" fontId="3" fillId="22" borderId="0" xfId="0" applyFont="1" applyFill="1" applyBorder="1" applyAlignment="1">
      <alignment horizontal="right"/>
    </xf>
    <xf numFmtId="0" fontId="3" fillId="22" borderId="0" xfId="0" applyFont="1" applyFill="1" applyBorder="1"/>
    <xf numFmtId="0" fontId="3" fillId="0" borderId="28" xfId="0" applyFont="1" applyFill="1" applyBorder="1"/>
    <xf numFmtId="0" fontId="3" fillId="0" borderId="28" xfId="0" applyFont="1" applyFill="1" applyBorder="1" applyAlignment="1">
      <alignment horizontal="right"/>
    </xf>
    <xf numFmtId="0" fontId="3" fillId="0" borderId="28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3" fillId="23" borderId="3" xfId="0" applyFont="1" applyFill="1" applyBorder="1"/>
    <xf numFmtId="166" fontId="3" fillId="23" borderId="3" xfId="1" applyNumberFormat="1" applyFont="1" applyFill="1" applyBorder="1"/>
    <xf numFmtId="0" fontId="3" fillId="0" borderId="0" xfId="0" applyFont="1" applyBorder="1"/>
    <xf numFmtId="166" fontId="3" fillId="0" borderId="0" xfId="1" applyNumberFormat="1" applyFont="1" applyBorder="1"/>
    <xf numFmtId="9" fontId="0" fillId="0" borderId="0" xfId="2" applyFont="1" applyBorder="1"/>
    <xf numFmtId="0" fontId="0" fillId="0" borderId="0" xfId="0" applyFont="1" applyAlignment="1">
      <alignment horizontal="right"/>
    </xf>
    <xf numFmtId="166" fontId="1" fillId="0" borderId="0" xfId="1" applyNumberFormat="1" applyFont="1" applyFill="1" applyBorder="1"/>
    <xf numFmtId="9" fontId="0" fillId="0" borderId="0" xfId="2" applyNumberFormat="1" applyFont="1" applyBorder="1"/>
    <xf numFmtId="166" fontId="0" fillId="0" borderId="0" xfId="0" applyNumberFormat="1" applyAlignment="1">
      <alignment horizontal="right"/>
    </xf>
    <xf numFmtId="0" fontId="0" fillId="0" borderId="0" xfId="0" applyFont="1" applyFill="1" applyBorder="1"/>
    <xf numFmtId="166" fontId="0" fillId="0" borderId="0" xfId="0" applyNumberFormat="1" applyFont="1"/>
    <xf numFmtId="166" fontId="3" fillId="0" borderId="0" xfId="1" applyNumberFormat="1" applyFont="1" applyFill="1" applyBorder="1"/>
    <xf numFmtId="9" fontId="0" fillId="0" borderId="0" xfId="0" applyNumberFormat="1" applyFill="1"/>
    <xf numFmtId="9" fontId="0" fillId="0" borderId="0" xfId="0" applyNumberFormat="1"/>
    <xf numFmtId="0" fontId="3" fillId="4" borderId="3" xfId="0" applyFont="1" applyFill="1" applyBorder="1"/>
    <xf numFmtId="166" fontId="3" fillId="4" borderId="3" xfId="1" applyNumberFormat="1" applyFont="1" applyFill="1" applyBorder="1"/>
    <xf numFmtId="0" fontId="3" fillId="2" borderId="3" xfId="0" applyFont="1" applyFill="1" applyBorder="1"/>
    <xf numFmtId="166" fontId="3" fillId="2" borderId="3" xfId="1" applyNumberFormat="1" applyFont="1" applyFill="1" applyBorder="1"/>
    <xf numFmtId="6" fontId="26" fillId="4" borderId="0" xfId="0" applyNumberFormat="1" applyFont="1" applyFill="1" applyBorder="1" applyAlignment="1">
      <alignment horizontal="center" vertical="center"/>
    </xf>
    <xf numFmtId="0" fontId="21" fillId="15" borderId="0" xfId="0" applyFont="1" applyFill="1" applyAlignment="1">
      <alignment horizontal="center"/>
    </xf>
    <xf numFmtId="0" fontId="21" fillId="0" borderId="0" xfId="0" applyFont="1" applyAlignment="1">
      <alignment horizontal="center"/>
    </xf>
  </cellXfs>
  <cellStyles count="5">
    <cellStyle name="Hyperkobling" xfId="3" builtinId="8"/>
    <cellStyle name="Komma" xfId="1" builtinId="3"/>
    <cellStyle name="Normal" xfId="0" builtinId="0"/>
    <cellStyle name="Normal 7" xfId="4" xr:uid="{EAA91488-FF89-4848-907F-0BB644B10C49}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299101</xdr:colOff>
      <xdr:row>4</xdr:row>
      <xdr:rowOff>170913</xdr:rowOff>
    </xdr:from>
    <xdr:to>
      <xdr:col>25</xdr:col>
      <xdr:colOff>1281868</xdr:colOff>
      <xdr:row>6</xdr:row>
      <xdr:rowOff>28484</xdr:rowOff>
    </xdr:to>
    <xdr:sp macro="" textlink="">
      <xdr:nvSpPr>
        <xdr:cNvPr id="2" name="Pil: høyre med stripe 1">
          <a:extLst>
            <a:ext uri="{FF2B5EF4-FFF2-40B4-BE49-F238E27FC236}">
              <a16:creationId xmlns:a16="http://schemas.microsoft.com/office/drawing/2014/main" id="{3BF5830B-2E3F-4952-B74F-BEC7693AA397}"/>
            </a:ext>
          </a:extLst>
        </xdr:cNvPr>
        <xdr:cNvSpPr/>
      </xdr:nvSpPr>
      <xdr:spPr>
        <a:xfrm rot="10800000">
          <a:off x="24937101" y="799563"/>
          <a:ext cx="3783117" cy="187771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23</xdr:col>
      <xdr:colOff>299101</xdr:colOff>
      <xdr:row>4</xdr:row>
      <xdr:rowOff>170913</xdr:rowOff>
    </xdr:from>
    <xdr:to>
      <xdr:col>25</xdr:col>
      <xdr:colOff>1281868</xdr:colOff>
      <xdr:row>6</xdr:row>
      <xdr:rowOff>28484</xdr:rowOff>
    </xdr:to>
    <xdr:sp macro="" textlink="">
      <xdr:nvSpPr>
        <xdr:cNvPr id="3" name="Pil: høyre med stripe 2">
          <a:extLst>
            <a:ext uri="{FF2B5EF4-FFF2-40B4-BE49-F238E27FC236}">
              <a16:creationId xmlns:a16="http://schemas.microsoft.com/office/drawing/2014/main" id="{4ECE6876-C95E-41EA-8231-126B026253E5}"/>
            </a:ext>
          </a:extLst>
        </xdr:cNvPr>
        <xdr:cNvSpPr/>
      </xdr:nvSpPr>
      <xdr:spPr>
        <a:xfrm rot="10800000">
          <a:off x="16478901" y="824963"/>
          <a:ext cx="4532417" cy="225871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00072/OneDrive%20-%20Norsk%20Tipping/Ottestad%20IL%20Hovedlaget/Regnskap%20og%20budsjett/2018/Budsjett/Budsjettversjon%201%20-%20styrem&#248;te%206.12.17/Budsjett%202018%20Volleybal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00072/OneDrive%20-%20Norsk%20Tipping/Ottestad%20IL%20Hovedlaget/Regnskap%20og%20budsjett/2017/Budsjett/Budsjettversjon%202%20styrem&#248;te%2001022017/OIL%20budsjett%202017%20-%20totalt%20og%20pr%20grupp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00072/OneDrive%20-%20Norsk%20Tipping/Ottestad%20IL%20Hovedlaget/Regnskap%20og%20budsjett/2018/Budsjett/Budsjettversjon%202%20-%20styrem&#248;te%2031.1.18/Budsjett%202018%20-%20Fotball%20v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00072/OneDrive%20-%20Norsk%20Tipping/Ottestad%20IL%20Hovedlaget/Mellomv&#230;rende%20hovedlag%20og%20undergrupper/Fordeling%20av%20midler%202017%20til%20regnskap%20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Budsjett%202018%20H&#229;ndball%20v2%20etter%2031.1.18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Budsjett%202018%20Ski%20v2%20etter%2031.1.18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Budsjett%202018%20Sykkel%20v2%20etter%2031.1.18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00072/OneDrive%20-%20Norsk%20Tipping/Ottestad%20IL%20Hovedlaget/Regnskap%20og%20budsjett/2018/Budsjett/Budsjettversjon%202%20-%20styrem&#248;te%2031.1.18/Budsjett%202018%20Adm%20styregodkjen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IL VOLLEYBALL TOTALT"/>
      <sheetName val="Prosjekt 901 Adm.Volleyball"/>
      <sheetName val="Prosjekt 902 nytt"/>
      <sheetName val="Prosjekt 903 nytt2"/>
      <sheetName val="Fordelingsnøkler"/>
      <sheetName val="Ovf_vb"/>
      <sheetName val="Hjelpeark lønnsbudsjett"/>
    </sheetNames>
    <sheetDataSet>
      <sheetData sheetId="0"/>
      <sheetData sheetId="1"/>
      <sheetData sheetId="2"/>
      <sheetData sheetId="3"/>
      <sheetData sheetId="4">
        <row r="4">
          <cell r="D4">
            <v>1</v>
          </cell>
          <cell r="E4">
            <v>2</v>
          </cell>
          <cell r="F4">
            <v>3</v>
          </cell>
          <cell r="G4">
            <v>4</v>
          </cell>
          <cell r="H4">
            <v>5</v>
          </cell>
          <cell r="I4">
            <v>6</v>
          </cell>
          <cell r="J4">
            <v>7</v>
          </cell>
          <cell r="K4">
            <v>8</v>
          </cell>
          <cell r="L4">
            <v>9</v>
          </cell>
          <cell r="M4">
            <v>10</v>
          </cell>
          <cell r="N4">
            <v>11</v>
          </cell>
          <cell r="O4">
            <v>12</v>
          </cell>
        </row>
        <row r="5">
          <cell r="A5" t="str">
            <v>Nr.</v>
          </cell>
          <cell r="B5" t="str">
            <v>Tekst</v>
          </cell>
          <cell r="C5"/>
          <cell r="D5" t="str">
            <v>Jan</v>
          </cell>
          <cell r="E5" t="str">
            <v>Feb</v>
          </cell>
          <cell r="F5" t="str">
            <v>Mar</v>
          </cell>
          <cell r="G5" t="str">
            <v>Apr</v>
          </cell>
          <cell r="H5" t="str">
            <v>Mai</v>
          </cell>
          <cell r="I5" t="str">
            <v>Jun</v>
          </cell>
          <cell r="J5" t="str">
            <v>Jul</v>
          </cell>
          <cell r="K5" t="str">
            <v>Aug</v>
          </cell>
          <cell r="L5" t="str">
            <v>Sep</v>
          </cell>
          <cell r="M5" t="str">
            <v>Okt</v>
          </cell>
          <cell r="N5" t="str">
            <v>Nov</v>
          </cell>
          <cell r="O5" t="str">
            <v>Des</v>
          </cell>
          <cell r="P5" t="str">
            <v>Kontroll</v>
          </cell>
        </row>
        <row r="6">
          <cell r="A6">
            <v>1</v>
          </cell>
          <cell r="B6" t="str">
            <v>Fordelt på 12 like mnd</v>
          </cell>
          <cell r="D6">
            <v>8.3333333333333329E-2</v>
          </cell>
          <cell r="E6">
            <v>8.3333333333333329E-2</v>
          </cell>
          <cell r="F6">
            <v>8.3333333333333329E-2</v>
          </cell>
          <cell r="G6">
            <v>8.3333333333333329E-2</v>
          </cell>
          <cell r="H6">
            <v>8.3333333333333329E-2</v>
          </cell>
          <cell r="I6">
            <v>8.3333333333333329E-2</v>
          </cell>
          <cell r="J6">
            <v>8.3333333333333329E-2</v>
          </cell>
          <cell r="K6">
            <v>8.3333333333333329E-2</v>
          </cell>
          <cell r="L6">
            <v>8.3333333333333329E-2</v>
          </cell>
          <cell r="M6">
            <v>8.3333333333333329E-2</v>
          </cell>
          <cell r="N6">
            <v>8.3333333333333329E-2</v>
          </cell>
          <cell r="O6">
            <v>8.3333333333333329E-2</v>
          </cell>
          <cell r="P6">
            <v>1</v>
          </cell>
        </row>
        <row r="7">
          <cell r="A7">
            <v>2</v>
          </cell>
          <cell r="B7" t="str">
            <v>Lønnsfordeling, inkl feriedg.</v>
          </cell>
          <cell r="D7">
            <v>9.0909090909090912E-2</v>
          </cell>
          <cell r="E7">
            <v>9.0909090909090912E-2</v>
          </cell>
          <cell r="F7">
            <v>9.0909090909090912E-2</v>
          </cell>
          <cell r="G7">
            <v>9.0909090909090912E-2</v>
          </cell>
          <cell r="H7">
            <v>9.0909090909090912E-2</v>
          </cell>
          <cell r="I7">
            <v>6.8181818181818177E-2</v>
          </cell>
          <cell r="J7">
            <v>4.5454545454545456E-2</v>
          </cell>
          <cell r="K7">
            <v>6.8181818181818177E-2</v>
          </cell>
          <cell r="L7">
            <v>9.0909090909090912E-2</v>
          </cell>
          <cell r="M7">
            <v>9.0909090909090912E-2</v>
          </cell>
          <cell r="N7">
            <v>9.0909090909090912E-2</v>
          </cell>
          <cell r="O7">
            <v>9.0909090909090912E-2</v>
          </cell>
          <cell r="P7">
            <v>1</v>
          </cell>
        </row>
        <row r="8">
          <cell r="A8">
            <v>3</v>
          </cell>
          <cell r="B8" t="str">
            <v>Hvert kvartal</v>
          </cell>
          <cell r="F8">
            <v>0.25</v>
          </cell>
          <cell r="I8">
            <v>0.25</v>
          </cell>
          <cell r="L8">
            <v>0.25</v>
          </cell>
          <cell r="O8">
            <v>0.25</v>
          </cell>
          <cell r="P8">
            <v>1</v>
          </cell>
        </row>
        <row r="9">
          <cell r="A9">
            <v>4</v>
          </cell>
          <cell r="B9" t="str">
            <v>Hver termin</v>
          </cell>
          <cell r="E9">
            <v>0.16666666666666666</v>
          </cell>
          <cell r="G9">
            <v>0.16666666666666666</v>
          </cell>
          <cell r="I9">
            <v>0.16666666666666666</v>
          </cell>
          <cell r="K9">
            <v>0.16666666666666666</v>
          </cell>
          <cell r="M9">
            <v>0.16666666666666666</v>
          </cell>
          <cell r="O9">
            <v>0.16666666666666666</v>
          </cell>
          <cell r="P9">
            <v>0.99999999999999989</v>
          </cell>
        </row>
        <row r="10">
          <cell r="A10">
            <v>5</v>
          </cell>
          <cell r="P10">
            <v>0</v>
          </cell>
        </row>
        <row r="11">
          <cell r="A11">
            <v>6</v>
          </cell>
          <cell r="P11">
            <v>0</v>
          </cell>
        </row>
        <row r="12">
          <cell r="A12">
            <v>7</v>
          </cell>
          <cell r="P12">
            <v>0</v>
          </cell>
        </row>
        <row r="13">
          <cell r="A13">
            <v>8</v>
          </cell>
          <cell r="B13" t="str">
            <v>Salg, basert på fjorår</v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>
            <v>0</v>
          </cell>
        </row>
        <row r="14">
          <cell r="A14">
            <v>9</v>
          </cell>
          <cell r="B14" t="str">
            <v>Varekostnad i % av salg</v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B17" t="str">
            <v>Hjelpeberegning for salgsbudsjett, basert på omsetning i fjor</v>
          </cell>
          <cell r="P17">
            <v>0</v>
          </cell>
        </row>
        <row r="18">
          <cell r="B18" t="str">
            <v>Omsetning pr. måned i fjor</v>
          </cell>
          <cell r="C18"/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>
            <v>0</v>
          </cell>
        </row>
        <row r="19">
          <cell r="C19"/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>
            <v>0</v>
          </cell>
        </row>
        <row r="20">
          <cell r="C20"/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</row>
        <row r="21">
          <cell r="C21"/>
          <cell r="D21" t="str">
            <v>Start med å kopiere kontoer fra kontoplanen i Visma Business. Ta kun med kontoer som du skal budsjettere på,</v>
          </cell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</row>
        <row r="22">
          <cell r="C22"/>
          <cell r="D22" t="str">
            <v>lim disse inn i Input arket.</v>
          </cell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</row>
        <row r="24">
          <cell r="D24" t="str">
            <v>I Input arket legger du inn tall i total kolonnen og legger inn kode for fordelingsnøkkel. Totalbudsjettet vil da blir fordelt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olidert 2017"/>
      <sheetName val="Adm 2017"/>
      <sheetName val="Fotball 2017"/>
      <sheetName val="Sykkel 2017"/>
      <sheetName val="Håndball 2017"/>
      <sheetName val="Ski 2017"/>
      <sheetName val="Innebandy 2017"/>
      <sheetName val="Mellomværende 2017"/>
      <sheetName val="Regnskap 2016"/>
    </sheetNames>
    <sheetDataSet>
      <sheetData sheetId="0"/>
      <sheetData sheetId="1">
        <row r="42">
          <cell r="F42">
            <v>160000</v>
          </cell>
        </row>
      </sheetData>
      <sheetData sheetId="2"/>
      <sheetData sheetId="3"/>
      <sheetData sheetId="4">
        <row r="89">
          <cell r="F89">
            <v>200000</v>
          </cell>
        </row>
      </sheetData>
      <sheetData sheetId="5"/>
      <sheetData sheetId="6">
        <row r="47">
          <cell r="F47">
            <v>0</v>
          </cell>
        </row>
      </sheetData>
      <sheetData sheetId="7"/>
      <sheetData sheetId="8">
        <row r="6">
          <cell r="K6">
            <v>3575587</v>
          </cell>
        </row>
        <row r="7">
          <cell r="K7">
            <v>263519</v>
          </cell>
        </row>
        <row r="8">
          <cell r="K8">
            <v>857571</v>
          </cell>
        </row>
        <row r="9">
          <cell r="K9">
            <v>2867620</v>
          </cell>
        </row>
        <row r="14">
          <cell r="K14">
            <v>1514976</v>
          </cell>
        </row>
        <row r="15">
          <cell r="K15">
            <v>1252821</v>
          </cell>
        </row>
        <row r="16">
          <cell r="K16">
            <v>432963</v>
          </cell>
        </row>
        <row r="17">
          <cell r="K17">
            <v>874026</v>
          </cell>
        </row>
        <row r="18">
          <cell r="K18">
            <v>3576889</v>
          </cell>
        </row>
        <row r="26">
          <cell r="K26">
            <v>3666</v>
          </cell>
        </row>
        <row r="27">
          <cell r="K27">
            <v>133277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sjekt"/>
      <sheetName val="A-lag"/>
      <sheetName val="A-lag rev 2"/>
      <sheetName val="Damene -rev 2"/>
      <sheetName val="Damelagene"/>
      <sheetName val="Lag - ledere  -Treningsavgit"/>
      <sheetName val="Treningsavgit (alt. 2)"/>
      <sheetName val="Kretsavgift"/>
      <sheetName val="Cup-støtte"/>
      <sheetName val="Materiell"/>
      <sheetName val="Innkjøp U-fotball"/>
      <sheetName val="Innkjøp - Barnefotball"/>
      <sheetName val="Summert B &amp; U"/>
      <sheetName val="A-laget reg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2">
          <cell r="L22">
            <v>704000</v>
          </cell>
        </row>
        <row r="36">
          <cell r="L36">
            <v>486800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ntekter til fordeling"/>
      <sheetName val="SH 2017"/>
      <sheetName val="Stange Energi 2017"/>
      <sheetName val="Antall utøvere"/>
    </sheetNames>
    <sheetDataSet>
      <sheetData sheetId="0"/>
      <sheetData sheetId="1">
        <row r="29">
          <cell r="C29">
            <v>107280</v>
          </cell>
          <cell r="D29">
            <v>32130</v>
          </cell>
          <cell r="E29">
            <v>46000</v>
          </cell>
          <cell r="F29">
            <v>33530</v>
          </cell>
          <cell r="H29">
            <v>8700</v>
          </cell>
          <cell r="I29">
            <v>13000</v>
          </cell>
        </row>
      </sheetData>
      <sheetData sheetId="2">
        <row r="25">
          <cell r="D25">
            <v>55640</v>
          </cell>
          <cell r="E25">
            <v>19810</v>
          </cell>
          <cell r="F25">
            <v>37500</v>
          </cell>
          <cell r="G25">
            <v>18110</v>
          </cell>
          <cell r="H25">
            <v>30000</v>
          </cell>
          <cell r="I25">
            <v>4900</v>
          </cell>
          <cell r="J25">
            <v>6000</v>
          </cell>
        </row>
      </sheetData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IL HÅNDBALL TOTALT"/>
      <sheetName val="Prosjekt 501 Adm Håndball"/>
      <sheetName val="Prosjekt 502 Håndballskole"/>
      <sheetName val="Prosjekt 290 Lagskonti"/>
      <sheetName val="Prosjekt nytt2"/>
      <sheetName val="Input ny3"/>
      <sheetName val="Fordelingsnøkler"/>
      <sheetName val="Ovf_vb"/>
      <sheetName val="Hjelpeark lønnsbudsjett"/>
    </sheetNames>
    <sheetDataSet>
      <sheetData sheetId="0"/>
      <sheetData sheetId="1">
        <row r="8">
          <cell r="F8">
            <v>160000</v>
          </cell>
        </row>
        <row r="9">
          <cell r="F9">
            <v>66000</v>
          </cell>
        </row>
        <row r="13">
          <cell r="F13">
            <v>9000</v>
          </cell>
        </row>
        <row r="14">
          <cell r="F14">
            <v>110000</v>
          </cell>
        </row>
        <row r="21">
          <cell r="F21">
            <v>262000</v>
          </cell>
        </row>
        <row r="28">
          <cell r="F28">
            <v>222000</v>
          </cell>
        </row>
        <row r="30">
          <cell r="F30">
            <v>85000</v>
          </cell>
        </row>
        <row r="33">
          <cell r="F33">
            <v>78000</v>
          </cell>
        </row>
        <row r="44">
          <cell r="F44">
            <v>40000</v>
          </cell>
        </row>
        <row r="48">
          <cell r="F48">
            <v>25000</v>
          </cell>
        </row>
        <row r="58">
          <cell r="F58">
            <v>20000</v>
          </cell>
        </row>
        <row r="65">
          <cell r="F65">
            <v>20000</v>
          </cell>
        </row>
        <row r="66">
          <cell r="F66">
            <v>35000</v>
          </cell>
        </row>
        <row r="71">
          <cell r="F71">
            <v>10000</v>
          </cell>
        </row>
        <row r="84">
          <cell r="F84">
            <v>10000</v>
          </cell>
        </row>
        <row r="92">
          <cell r="F92">
            <v>10000</v>
          </cell>
        </row>
      </sheetData>
      <sheetData sheetId="2">
        <row r="10">
          <cell r="F10">
            <v>30000</v>
          </cell>
        </row>
        <row r="27">
          <cell r="F27">
            <v>8000</v>
          </cell>
        </row>
        <row r="32">
          <cell r="F32">
            <v>12000</v>
          </cell>
        </row>
      </sheetData>
      <sheetData sheetId="3">
        <row r="23">
          <cell r="F23">
            <v>200000</v>
          </cell>
        </row>
        <row r="90">
          <cell r="F90">
            <v>200000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IL SKI TOTALT"/>
      <sheetName val="Input 601 - Administrasjon"/>
      <sheetName val="Prosjekt 602 - Helt konge"/>
      <sheetName val="Prosjekt 603 - Ottestadrennet"/>
      <sheetName val="Prosjekt 604 - Ottestadstien"/>
      <sheetName val=" Prosjekt 607 - Snøproduksjon"/>
      <sheetName val="Prosjekt 605 - Nytt prosjekt"/>
      <sheetName val="Fordelingsnøkler"/>
      <sheetName val="Ovf_vb"/>
      <sheetName val="Hjelpeark lønnsbudsjett"/>
    </sheetNames>
    <sheetDataSet>
      <sheetData sheetId="0"/>
      <sheetData sheetId="1">
        <row r="7">
          <cell r="F7">
            <v>37610</v>
          </cell>
        </row>
        <row r="9">
          <cell r="F9">
            <v>20000</v>
          </cell>
        </row>
        <row r="12">
          <cell r="F12">
            <v>15000</v>
          </cell>
        </row>
        <row r="17">
          <cell r="F17">
            <v>112140</v>
          </cell>
        </row>
        <row r="20">
          <cell r="F20">
            <v>95000</v>
          </cell>
        </row>
        <row r="23">
          <cell r="F23">
            <v>20000</v>
          </cell>
        </row>
        <row r="26">
          <cell r="F26">
            <v>10000</v>
          </cell>
        </row>
        <row r="27">
          <cell r="F27">
            <v>10000</v>
          </cell>
        </row>
        <row r="28">
          <cell r="F28">
            <v>90000</v>
          </cell>
        </row>
        <row r="29">
          <cell r="F29">
            <v>85000</v>
          </cell>
        </row>
        <row r="31">
          <cell r="F31">
            <v>8000</v>
          </cell>
        </row>
        <row r="43">
          <cell r="F43">
            <v>10000</v>
          </cell>
        </row>
        <row r="46">
          <cell r="F46">
            <v>25000</v>
          </cell>
        </row>
        <row r="49">
          <cell r="F49">
            <v>10000</v>
          </cell>
        </row>
        <row r="56">
          <cell r="F56">
            <v>20000</v>
          </cell>
        </row>
        <row r="61">
          <cell r="F61">
            <v>5000</v>
          </cell>
        </row>
        <row r="63">
          <cell r="F63">
            <v>20000</v>
          </cell>
        </row>
        <row r="68">
          <cell r="F68">
            <v>5000</v>
          </cell>
        </row>
        <row r="73">
          <cell r="F73">
            <v>2000</v>
          </cell>
        </row>
        <row r="75">
          <cell r="F75">
            <v>5000</v>
          </cell>
        </row>
        <row r="82">
          <cell r="F82">
            <v>10000</v>
          </cell>
        </row>
        <row r="83">
          <cell r="F83">
            <v>2000</v>
          </cell>
        </row>
        <row r="84">
          <cell r="F84">
            <v>25000</v>
          </cell>
        </row>
        <row r="89">
          <cell r="F89">
            <v>5000</v>
          </cell>
        </row>
      </sheetData>
      <sheetData sheetId="2"/>
      <sheetData sheetId="3">
        <row r="8">
          <cell r="F8">
            <v>15000</v>
          </cell>
        </row>
        <row r="10">
          <cell r="F10">
            <v>80000</v>
          </cell>
        </row>
        <row r="18">
          <cell r="F18">
            <v>6000</v>
          </cell>
        </row>
        <row r="26">
          <cell r="F26">
            <v>10000</v>
          </cell>
        </row>
        <row r="27">
          <cell r="F27">
            <v>20000</v>
          </cell>
        </row>
        <row r="31">
          <cell r="F31">
            <v>3000</v>
          </cell>
        </row>
        <row r="63">
          <cell r="F63">
            <v>1250</v>
          </cell>
        </row>
      </sheetData>
      <sheetData sheetId="4">
        <row r="7">
          <cell r="F7">
            <v>30000</v>
          </cell>
        </row>
        <row r="10">
          <cell r="F10">
            <v>50000</v>
          </cell>
        </row>
        <row r="18">
          <cell r="F18">
            <v>6000</v>
          </cell>
        </row>
        <row r="26">
          <cell r="F26">
            <v>8000</v>
          </cell>
        </row>
        <row r="27">
          <cell r="F27">
            <v>11500</v>
          </cell>
        </row>
        <row r="31">
          <cell r="F31">
            <v>4500</v>
          </cell>
        </row>
        <row r="66">
          <cell r="F66">
            <v>5000</v>
          </cell>
        </row>
        <row r="84">
          <cell r="F84">
            <v>12000</v>
          </cell>
        </row>
      </sheetData>
      <sheetData sheetId="5">
        <row r="7">
          <cell r="F7">
            <v>40000</v>
          </cell>
        </row>
        <row r="11">
          <cell r="F11">
            <v>22500</v>
          </cell>
        </row>
        <row r="15">
          <cell r="F15">
            <v>5000</v>
          </cell>
        </row>
        <row r="17">
          <cell r="F17">
            <v>10000</v>
          </cell>
        </row>
        <row r="20">
          <cell r="F20">
            <v>15000</v>
          </cell>
        </row>
        <row r="48">
          <cell r="F48">
            <v>22500</v>
          </cell>
        </row>
        <row r="49">
          <cell r="F49">
            <v>22500</v>
          </cell>
        </row>
        <row r="61">
          <cell r="F61">
            <v>5000</v>
          </cell>
        </row>
        <row r="73">
          <cell r="F73">
            <v>1000</v>
          </cell>
        </row>
        <row r="92">
          <cell r="F92">
            <v>75000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IL SYKKEL TOTALT"/>
      <sheetName val="Input 401 Administrasjon"/>
      <sheetName val="Input 402 Gylne Gutuer"/>
      <sheetName val="Input 403 Ledig"/>
      <sheetName val="Input 404 Hamarrittet"/>
      <sheetName val="Input 405 juletresalg"/>
      <sheetName val="Fordelingsnøkler"/>
      <sheetName val="Ovf_vb"/>
      <sheetName val="Hjelpeark lønnsbudsjett"/>
    </sheetNames>
    <sheetDataSet>
      <sheetData sheetId="0"/>
      <sheetData sheetId="1">
        <row r="7">
          <cell r="F7">
            <v>110000</v>
          </cell>
        </row>
        <row r="9">
          <cell r="F9">
            <v>0</v>
          </cell>
        </row>
        <row r="12">
          <cell r="F12">
            <v>2000</v>
          </cell>
        </row>
        <row r="19">
          <cell r="F19">
            <v>164000</v>
          </cell>
        </row>
        <row r="22">
          <cell r="F22">
            <v>110000</v>
          </cell>
        </row>
        <row r="25">
          <cell r="F25">
            <v>0</v>
          </cell>
        </row>
        <row r="28">
          <cell r="F28">
            <v>40000</v>
          </cell>
        </row>
        <row r="29">
          <cell r="F29">
            <v>0</v>
          </cell>
        </row>
        <row r="30">
          <cell r="F30">
            <v>15000</v>
          </cell>
        </row>
        <row r="31">
          <cell r="F31">
            <v>130000</v>
          </cell>
        </row>
        <row r="34">
          <cell r="F34">
            <v>0</v>
          </cell>
        </row>
        <row r="47">
          <cell r="F47">
            <v>17000</v>
          </cell>
        </row>
        <row r="48">
          <cell r="F48">
            <v>25000</v>
          </cell>
        </row>
        <row r="54">
          <cell r="F54">
            <v>170000</v>
          </cell>
        </row>
        <row r="65">
          <cell r="F65">
            <v>30000</v>
          </cell>
        </row>
        <row r="66">
          <cell r="F66">
            <v>75000</v>
          </cell>
        </row>
        <row r="85">
          <cell r="F85">
            <v>5500</v>
          </cell>
        </row>
      </sheetData>
      <sheetData sheetId="2">
        <row r="7">
          <cell r="F7">
            <v>35000</v>
          </cell>
        </row>
        <row r="10">
          <cell r="F10">
            <v>200000</v>
          </cell>
        </row>
        <row r="26">
          <cell r="F26">
            <v>3000</v>
          </cell>
        </row>
        <row r="31">
          <cell r="F31">
            <v>5000</v>
          </cell>
        </row>
        <row r="51">
          <cell r="F51">
            <v>8000</v>
          </cell>
        </row>
        <row r="53">
          <cell r="F53">
            <v>5000</v>
          </cell>
        </row>
        <row r="64">
          <cell r="F64">
            <v>30000</v>
          </cell>
        </row>
        <row r="66">
          <cell r="F66">
            <v>5000</v>
          </cell>
        </row>
        <row r="74">
          <cell r="F74">
            <v>3000</v>
          </cell>
        </row>
        <row r="77">
          <cell r="F77">
            <v>25000</v>
          </cell>
        </row>
        <row r="85">
          <cell r="F85">
            <v>80000</v>
          </cell>
        </row>
        <row r="90">
          <cell r="F90">
            <v>15000</v>
          </cell>
        </row>
      </sheetData>
      <sheetData sheetId="3"/>
      <sheetData sheetId="4">
        <row r="10">
          <cell r="F10">
            <v>55000</v>
          </cell>
        </row>
        <row r="26">
          <cell r="F26">
            <v>2000</v>
          </cell>
        </row>
        <row r="53">
          <cell r="F53">
            <v>5000</v>
          </cell>
        </row>
        <row r="85">
          <cell r="F85">
            <v>3000</v>
          </cell>
        </row>
      </sheetData>
      <sheetData sheetId="5">
        <row r="20">
          <cell r="F20">
            <v>90000</v>
          </cell>
        </row>
        <row r="34">
          <cell r="F34">
            <v>50000</v>
          </cell>
        </row>
        <row r="56">
          <cell r="F56">
            <v>3000</v>
          </cell>
        </row>
      </sheetData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IL ADM TOTALT"/>
      <sheetName val="Input 102 Klubbhus, drift"/>
      <sheetName val="Input 103 Aktiv i Ottestad"/>
      <sheetName val="Input 105 Idrettens dag"/>
      <sheetName val="Input 106 Idrettsgalla"/>
      <sheetName val="Input 107 Administrasjonen"/>
      <sheetName val="Input 109 Bragdmerkefest"/>
      <sheetName val="Input 110 100-års jubileum"/>
      <sheetName val="Fordelingsnøkler"/>
      <sheetName val="Ovf_vb"/>
      <sheetName val="Finansiering og renter 11'er"/>
      <sheetName val="Finansiering og renter 9'er"/>
      <sheetName val="Hjelpeark lønnsbudsjett"/>
    </sheetNames>
    <sheetDataSet>
      <sheetData sheetId="0"/>
      <sheetData sheetId="1">
        <row r="15">
          <cell r="F15">
            <v>50000</v>
          </cell>
        </row>
        <row r="29">
          <cell r="F29">
            <v>65000</v>
          </cell>
        </row>
        <row r="37">
          <cell r="F37">
            <v>9000</v>
          </cell>
        </row>
        <row r="42">
          <cell r="F42">
            <v>138000</v>
          </cell>
        </row>
        <row r="43">
          <cell r="F43">
            <v>0</v>
          </cell>
        </row>
        <row r="44">
          <cell r="F44">
            <v>50000</v>
          </cell>
        </row>
        <row r="45">
          <cell r="F45">
            <v>30000</v>
          </cell>
        </row>
        <row r="46">
          <cell r="F46">
            <v>40000</v>
          </cell>
        </row>
        <row r="47">
          <cell r="F47">
            <v>0</v>
          </cell>
        </row>
        <row r="50">
          <cell r="F50">
            <v>25000</v>
          </cell>
        </row>
        <row r="51">
          <cell r="F51">
            <v>10000</v>
          </cell>
        </row>
        <row r="52">
          <cell r="F52">
            <v>0</v>
          </cell>
        </row>
        <row r="54">
          <cell r="F54">
            <v>25000</v>
          </cell>
        </row>
        <row r="66">
          <cell r="F66">
            <v>10000</v>
          </cell>
        </row>
        <row r="89">
          <cell r="F89">
            <v>3000</v>
          </cell>
        </row>
      </sheetData>
      <sheetData sheetId="2">
        <row r="12">
          <cell r="F12">
            <v>36000</v>
          </cell>
        </row>
        <row r="16">
          <cell r="F16">
            <v>0</v>
          </cell>
        </row>
        <row r="24">
          <cell r="F24">
            <v>5000</v>
          </cell>
        </row>
        <row r="25">
          <cell r="F25">
            <v>10000</v>
          </cell>
        </row>
        <row r="53">
          <cell r="F53">
            <v>0</v>
          </cell>
        </row>
        <row r="59">
          <cell r="F59">
            <v>15000</v>
          </cell>
        </row>
      </sheetData>
      <sheetData sheetId="3"/>
      <sheetData sheetId="4">
        <row r="7">
          <cell r="F7">
            <v>100000</v>
          </cell>
        </row>
        <row r="8">
          <cell r="F8">
            <v>50000</v>
          </cell>
        </row>
        <row r="17">
          <cell r="F17">
            <v>0</v>
          </cell>
        </row>
        <row r="25">
          <cell r="F25">
            <v>10000</v>
          </cell>
        </row>
        <row r="29">
          <cell r="F29">
            <v>25000</v>
          </cell>
        </row>
        <row r="60">
          <cell r="F60">
            <v>115000</v>
          </cell>
        </row>
        <row r="80">
          <cell r="F80">
            <v>50000</v>
          </cell>
        </row>
      </sheetData>
      <sheetData sheetId="5">
        <row r="7">
          <cell r="F7">
            <v>532000</v>
          </cell>
        </row>
        <row r="11">
          <cell r="F11">
            <v>530000</v>
          </cell>
        </row>
        <row r="16">
          <cell r="F16">
            <v>250000</v>
          </cell>
        </row>
        <row r="18">
          <cell r="F18">
            <v>200000</v>
          </cell>
        </row>
        <row r="20">
          <cell r="F20">
            <v>70000</v>
          </cell>
        </row>
        <row r="21">
          <cell r="F21">
            <v>448000</v>
          </cell>
        </row>
        <row r="23">
          <cell r="F23">
            <v>0</v>
          </cell>
        </row>
        <row r="29">
          <cell r="F29">
            <v>632000</v>
          </cell>
        </row>
        <row r="32">
          <cell r="F32">
            <v>4800</v>
          </cell>
        </row>
        <row r="33">
          <cell r="F33">
            <v>15000</v>
          </cell>
        </row>
        <row r="34">
          <cell r="F34">
            <v>-19800</v>
          </cell>
        </row>
        <row r="35">
          <cell r="F35">
            <v>90000</v>
          </cell>
        </row>
        <row r="37">
          <cell r="F37">
            <v>91999.799999999988</v>
          </cell>
        </row>
        <row r="41">
          <cell r="F41">
            <v>17000</v>
          </cell>
        </row>
        <row r="42">
          <cell r="F42">
            <v>0</v>
          </cell>
        </row>
        <row r="43">
          <cell r="F43">
            <v>-72000</v>
          </cell>
        </row>
        <row r="51">
          <cell r="F51">
            <v>15000</v>
          </cell>
        </row>
        <row r="52">
          <cell r="F52">
            <v>50000</v>
          </cell>
        </row>
        <row r="56">
          <cell r="F56">
            <v>0</v>
          </cell>
        </row>
        <row r="58">
          <cell r="F58">
            <v>92000</v>
          </cell>
        </row>
        <row r="59">
          <cell r="F59">
            <v>210000</v>
          </cell>
        </row>
        <row r="60">
          <cell r="F60">
            <v>8000</v>
          </cell>
        </row>
        <row r="62">
          <cell r="F62">
            <v>160000</v>
          </cell>
        </row>
        <row r="63">
          <cell r="F63">
            <v>15000</v>
          </cell>
        </row>
        <row r="66">
          <cell r="F66">
            <v>10000</v>
          </cell>
        </row>
        <row r="67">
          <cell r="F67">
            <v>0</v>
          </cell>
        </row>
        <row r="77">
          <cell r="F77">
            <v>10000</v>
          </cell>
        </row>
        <row r="78">
          <cell r="F78">
            <v>15000</v>
          </cell>
        </row>
        <row r="80">
          <cell r="F80">
            <v>37000</v>
          </cell>
        </row>
        <row r="82">
          <cell r="F82">
            <v>40000</v>
          </cell>
        </row>
        <row r="84">
          <cell r="F84">
            <v>3000</v>
          </cell>
        </row>
        <row r="86">
          <cell r="F86">
            <v>5000</v>
          </cell>
        </row>
      </sheetData>
      <sheetData sheetId="6">
        <row r="17">
          <cell r="F17">
            <v>8000</v>
          </cell>
        </row>
        <row r="60">
          <cell r="F60">
            <v>10000</v>
          </cell>
        </row>
        <row r="64">
          <cell r="F64">
            <v>20000</v>
          </cell>
        </row>
        <row r="80">
          <cell r="F80">
            <v>5000</v>
          </cell>
        </row>
      </sheetData>
      <sheetData sheetId="7">
        <row r="7">
          <cell r="F7">
            <v>100000</v>
          </cell>
        </row>
        <row r="59">
          <cell r="F59">
            <v>100000</v>
          </cell>
        </row>
        <row r="61">
          <cell r="F61">
            <v>50000</v>
          </cell>
        </row>
        <row r="75">
          <cell r="F75">
            <v>50000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FE726-D28B-4342-8FD1-6D8F25CD69EE}">
  <sheetPr>
    <pageSetUpPr fitToPage="1"/>
  </sheetPr>
  <dimension ref="A1:W92"/>
  <sheetViews>
    <sheetView tabSelected="1" workbookViewId="0">
      <selection activeCell="I35" sqref="I35"/>
    </sheetView>
  </sheetViews>
  <sheetFormatPr baseColWidth="10" defaultRowHeight="14.5" x14ac:dyDescent="0.35"/>
  <cols>
    <col min="1" max="1" width="11.453125" customWidth="1"/>
    <col min="3" max="3" width="16.81640625" customWidth="1"/>
    <col min="4" max="6" width="12.7265625" customWidth="1"/>
    <col min="7" max="7" width="11.81640625" customWidth="1"/>
    <col min="8" max="8" width="11.7265625" customWidth="1"/>
    <col min="9" max="9" width="11.81640625" customWidth="1"/>
    <col min="10" max="10" width="13.54296875" customWidth="1"/>
    <col min="11" max="11" width="11.54296875" customWidth="1"/>
    <col min="12" max="12" width="11.54296875" hidden="1" customWidth="1"/>
    <col min="13" max="13" width="12.26953125" style="88" customWidth="1"/>
    <col min="14" max="16" width="12" style="88" customWidth="1"/>
    <col min="17" max="17" width="12" style="88" hidden="1" customWidth="1"/>
    <col min="18" max="18" width="12.54296875" style="88" customWidth="1"/>
    <col min="19" max="19" width="13.1796875" style="89" customWidth="1"/>
    <col min="20" max="20" width="2.7265625" style="88" customWidth="1"/>
    <col min="21" max="21" width="24.7265625" customWidth="1"/>
    <col min="22" max="22" width="20.7265625" customWidth="1"/>
    <col min="23" max="23" width="26.1796875" customWidth="1"/>
  </cols>
  <sheetData>
    <row r="1" spans="1:23" x14ac:dyDescent="0.35">
      <c r="A1" s="88" t="s">
        <v>212</v>
      </c>
      <c r="M1" t="s">
        <v>542</v>
      </c>
    </row>
    <row r="2" spans="1:23" x14ac:dyDescent="0.35">
      <c r="A2" s="88" t="s">
        <v>243</v>
      </c>
    </row>
    <row r="3" spans="1:23" x14ac:dyDescent="0.35">
      <c r="D3" s="90"/>
      <c r="E3" s="91"/>
      <c r="F3" s="91"/>
      <c r="G3" s="91"/>
      <c r="H3" s="90"/>
      <c r="I3" s="91"/>
      <c r="J3" s="91"/>
      <c r="K3" s="91" t="s">
        <v>59</v>
      </c>
      <c r="L3" s="91"/>
      <c r="M3" s="92" t="s">
        <v>213</v>
      </c>
      <c r="N3" s="92" t="s">
        <v>245</v>
      </c>
      <c r="O3" s="92" t="s">
        <v>215</v>
      </c>
      <c r="P3" s="92" t="s">
        <v>250</v>
      </c>
      <c r="Q3" s="92" t="s">
        <v>214</v>
      </c>
      <c r="R3" s="92" t="s">
        <v>215</v>
      </c>
      <c r="S3" s="93"/>
      <c r="T3" s="92"/>
      <c r="U3" s="88"/>
      <c r="V3" s="88"/>
      <c r="W3" s="88"/>
    </row>
    <row r="4" spans="1:23" ht="28.5" customHeight="1" x14ac:dyDescent="0.35">
      <c r="D4" s="94" t="s">
        <v>217</v>
      </c>
      <c r="E4" s="95" t="s">
        <v>218</v>
      </c>
      <c r="F4" s="95" t="s">
        <v>219</v>
      </c>
      <c r="G4" s="95" t="s">
        <v>220</v>
      </c>
      <c r="H4" s="94" t="s">
        <v>216</v>
      </c>
      <c r="I4" s="95" t="s">
        <v>244</v>
      </c>
      <c r="J4" s="96" t="s">
        <v>221</v>
      </c>
      <c r="K4" s="95" t="s">
        <v>222</v>
      </c>
      <c r="L4" s="95" t="s">
        <v>223</v>
      </c>
      <c r="M4" s="95">
        <v>2018</v>
      </c>
      <c r="N4" s="95">
        <v>2017</v>
      </c>
      <c r="O4" s="95" t="s">
        <v>636</v>
      </c>
      <c r="P4" s="95">
        <v>2017</v>
      </c>
      <c r="Q4" s="95">
        <v>2016</v>
      </c>
      <c r="R4" s="97" t="s">
        <v>635</v>
      </c>
      <c r="S4" s="98"/>
      <c r="T4" s="99"/>
      <c r="U4" s="96" t="s">
        <v>224</v>
      </c>
      <c r="V4" s="96" t="s">
        <v>225</v>
      </c>
      <c r="W4" s="96" t="s">
        <v>226</v>
      </c>
    </row>
    <row r="5" spans="1:23" x14ac:dyDescent="0.35">
      <c r="A5" s="88" t="s">
        <v>227</v>
      </c>
      <c r="D5" s="100"/>
      <c r="E5" s="101"/>
      <c r="F5" s="101"/>
      <c r="G5" s="101"/>
      <c r="H5" s="100"/>
      <c r="I5" s="101"/>
      <c r="J5" s="101"/>
      <c r="K5" s="101"/>
      <c r="L5" s="101"/>
      <c r="M5" s="102" t="s">
        <v>59</v>
      </c>
      <c r="N5" s="103"/>
      <c r="O5" s="103"/>
      <c r="P5" s="103"/>
      <c r="Q5" s="103"/>
      <c r="R5" s="103"/>
      <c r="S5" s="104"/>
    </row>
    <row r="6" spans="1:23" x14ac:dyDescent="0.35">
      <c r="A6" t="s">
        <v>228</v>
      </c>
      <c r="D6" s="100">
        <f>Fotball!C6+Fotball!C7+Fotball!C8+Fotball!C9+Fotball!C10+Fotball!C11+Fotball!C12</f>
        <v>1807500</v>
      </c>
      <c r="E6" s="101">
        <f>Sykkel!F7+Sykkel!F8+Sykkel!F9+Sykkel!F10+Sykkel!F11+Sykkel!F12</f>
        <v>402000</v>
      </c>
      <c r="F6" s="101">
        <f>Håndball!F7+Håndball!F8+Håndball!F9+Håndball!F10</f>
        <v>226000</v>
      </c>
      <c r="G6" s="101">
        <f>Ski!F7+Ski!F8+Ski!F9+Ski!F10+Ski!F11+Ski!F12+Ski!F13+Ski!F15</f>
        <v>315110</v>
      </c>
      <c r="H6" s="100">
        <f>Innebandy!F7+Innebandy!F8+Innebandy!F9+Innebandy!F10+Innebandy!F11+Innebandy!F12+Innebandy!F13+Innebandy!F14+Innebandy!F15</f>
        <v>8000</v>
      </c>
      <c r="I6" s="101">
        <f>Volleyball!F7+Volleyball!F8+Volleyball!F9+Volleyball!F10+Volleyball!F11+Volleyball!F12+Volleyball!F13+Volleyball!F14+Volleyball!F15</f>
        <v>6000</v>
      </c>
      <c r="J6" s="101"/>
      <c r="K6" s="101">
        <f>Adm!F7+Adm!F8+Adm!F9+Adm!F10+Adm!F11+Adm!F12+Adm!F13</f>
        <v>1348000</v>
      </c>
      <c r="L6" s="104"/>
      <c r="M6" s="102">
        <f>SUM(D6:L6)</f>
        <v>4112610</v>
      </c>
      <c r="N6" s="103">
        <v>3875000</v>
      </c>
      <c r="O6" s="103">
        <f>M6-N6</f>
        <v>237610</v>
      </c>
      <c r="P6" s="103">
        <f>'Regnskap 17 pr konto'!B17</f>
        <v>3822991</v>
      </c>
      <c r="Q6" s="103">
        <f>'[2]Regnskap 2016'!K6</f>
        <v>3575587</v>
      </c>
      <c r="R6" s="105">
        <f>M6-P6</f>
        <v>289619</v>
      </c>
      <c r="S6" s="104"/>
      <c r="T6" s="106"/>
      <c r="U6" s="22"/>
      <c r="V6" s="107"/>
      <c r="W6" s="22"/>
    </row>
    <row r="7" spans="1:23" x14ac:dyDescent="0.35">
      <c r="A7" s="2" t="s">
        <v>229</v>
      </c>
      <c r="D7" s="100">
        <f>Fotball!C13</f>
        <v>320000</v>
      </c>
      <c r="E7" s="101">
        <v>0</v>
      </c>
      <c r="F7" s="101">
        <v>0</v>
      </c>
      <c r="G7" s="101">
        <v>0</v>
      </c>
      <c r="H7" s="100">
        <v>0</v>
      </c>
      <c r="I7" s="101">
        <v>0</v>
      </c>
      <c r="J7" s="101"/>
      <c r="K7" s="100">
        <f>Adm!F15</f>
        <v>50000</v>
      </c>
      <c r="L7" s="104">
        <f>W9</f>
        <v>0</v>
      </c>
      <c r="M7" s="102">
        <f>SUM(D7:L7)</f>
        <v>370000</v>
      </c>
      <c r="N7" s="103">
        <v>330000</v>
      </c>
      <c r="O7" s="103">
        <f t="shared" ref="O7:O9" si="0">M7-N7</f>
        <v>40000</v>
      </c>
      <c r="P7" s="103">
        <f>'Regnskap 17 pr konto'!B19</f>
        <v>336113</v>
      </c>
      <c r="Q7" s="103">
        <f>'[2]Regnskap 2016'!K7</f>
        <v>263519</v>
      </c>
      <c r="R7" s="105">
        <f t="shared" ref="R7:R9" si="1">M7-P7</f>
        <v>33887</v>
      </c>
      <c r="S7" s="104"/>
      <c r="T7" s="106"/>
      <c r="U7" s="22"/>
      <c r="V7" s="22"/>
      <c r="W7" s="22"/>
    </row>
    <row r="8" spans="1:23" x14ac:dyDescent="0.35">
      <c r="A8" t="s">
        <v>158</v>
      </c>
      <c r="D8" s="100">
        <f>Fotball!C22</f>
        <v>500000</v>
      </c>
      <c r="E8" s="101">
        <v>0</v>
      </c>
      <c r="F8" s="101">
        <f>Håndball!F24</f>
        <v>200000</v>
      </c>
      <c r="G8" s="101">
        <v>0</v>
      </c>
      <c r="H8" s="100">
        <v>0</v>
      </c>
      <c r="I8" s="101">
        <v>0</v>
      </c>
      <c r="J8" s="101"/>
      <c r="K8" s="101">
        <v>0</v>
      </c>
      <c r="L8" s="104"/>
      <c r="M8" s="102">
        <f>SUM(D8:L8)</f>
        <v>700000</v>
      </c>
      <c r="N8" s="103">
        <v>1000000</v>
      </c>
      <c r="O8" s="103">
        <f t="shared" si="0"/>
        <v>-300000</v>
      </c>
      <c r="P8" s="103">
        <f>'Regnskap 17 pr konto'!B26</f>
        <v>1136107</v>
      </c>
      <c r="Q8" s="103">
        <f>'[2]Regnskap 2016'!K8</f>
        <v>857571</v>
      </c>
      <c r="R8" s="105">
        <f t="shared" si="1"/>
        <v>-436107</v>
      </c>
      <c r="S8" s="104"/>
      <c r="T8" s="106"/>
      <c r="U8" s="22"/>
      <c r="V8" s="22"/>
      <c r="W8" s="22"/>
    </row>
    <row r="9" spans="1:23" x14ac:dyDescent="0.35">
      <c r="A9" t="s">
        <v>249</v>
      </c>
      <c r="D9" s="100">
        <f>Fotball!C16+Fotball!C17+Fotball!C23+Fotball!C19</f>
        <v>2372300</v>
      </c>
      <c r="E9" s="100">
        <f>Sykkel!F17+Sykkel!F20</f>
        <v>364000</v>
      </c>
      <c r="F9" s="100">
        <f>Håndball!F11+Håndball!F12+Håndball!F13+Håndball!F14+Håndball!F21</f>
        <v>411000</v>
      </c>
      <c r="G9" s="100">
        <f>Ski!F17+Ski!F18+Ski!F20+Ski!F23</f>
        <v>264140</v>
      </c>
      <c r="H9" s="100">
        <f>Innebandy!F19+Innebandy!F20+Innebandy!F22</f>
        <v>151000</v>
      </c>
      <c r="I9" s="100">
        <f>Volleyball!F19+Volleyball!F20+Volleyball!F22</f>
        <v>32000</v>
      </c>
      <c r="J9" s="100">
        <v>100000</v>
      </c>
      <c r="K9" s="100">
        <f>Adm!F16+Adm!F18+Adm!F20+Adm!F21</f>
        <v>976000</v>
      </c>
      <c r="L9" s="108">
        <f>U9+V9</f>
        <v>0</v>
      </c>
      <c r="M9" s="102">
        <f>SUM(D9:L9)-J9</f>
        <v>4570440</v>
      </c>
      <c r="N9" s="103">
        <v>3350580</v>
      </c>
      <c r="O9" s="103">
        <f t="shared" si="0"/>
        <v>1219860</v>
      </c>
      <c r="P9" s="103">
        <f>'Regnskap 17 pr konto'!B29-'Regnskap 17 pr konto'!B26</f>
        <v>2849674</v>
      </c>
      <c r="Q9" s="103">
        <f>'[2]Regnskap 2016'!K9</f>
        <v>2867620</v>
      </c>
      <c r="R9" s="105">
        <f t="shared" si="1"/>
        <v>1720766</v>
      </c>
      <c r="S9" s="104"/>
      <c r="T9" s="106"/>
      <c r="U9" s="109">
        <v>0</v>
      </c>
      <c r="V9" s="110">
        <v>0</v>
      </c>
      <c r="W9" s="109">
        <v>0</v>
      </c>
    </row>
    <row r="10" spans="1:23" x14ac:dyDescent="0.35">
      <c r="A10" t="s">
        <v>59</v>
      </c>
      <c r="D10" s="100"/>
      <c r="E10" s="101"/>
      <c r="F10" s="101"/>
      <c r="G10" s="101"/>
      <c r="H10" s="100"/>
      <c r="I10" s="101"/>
      <c r="J10" s="101"/>
      <c r="K10" s="100"/>
      <c r="L10" s="108"/>
      <c r="M10" s="102" t="s">
        <v>59</v>
      </c>
      <c r="N10" s="102" t="s">
        <v>59</v>
      </c>
      <c r="O10" s="103"/>
      <c r="P10" s="103"/>
      <c r="Q10" s="103"/>
      <c r="R10" s="105"/>
      <c r="S10" s="104"/>
      <c r="T10" s="106"/>
      <c r="U10" s="107"/>
      <c r="V10" s="107"/>
      <c r="W10" s="107"/>
    </row>
    <row r="11" spans="1:23" s="88" customFormat="1" x14ac:dyDescent="0.35">
      <c r="A11" s="111" t="s">
        <v>231</v>
      </c>
      <c r="B11" s="111"/>
      <c r="C11" s="111"/>
      <c r="D11" s="112">
        <f t="shared" ref="D11:R11" si="2">SUM(D6:D9)</f>
        <v>4999800</v>
      </c>
      <c r="E11" s="112">
        <f t="shared" si="2"/>
        <v>766000</v>
      </c>
      <c r="F11" s="112">
        <f t="shared" si="2"/>
        <v>837000</v>
      </c>
      <c r="G11" s="112">
        <f t="shared" si="2"/>
        <v>579250</v>
      </c>
      <c r="H11" s="112">
        <f>SUM(H6:H9)</f>
        <v>159000</v>
      </c>
      <c r="I11" s="112">
        <f t="shared" si="2"/>
        <v>38000</v>
      </c>
      <c r="J11" s="112">
        <f t="shared" si="2"/>
        <v>100000</v>
      </c>
      <c r="K11" s="112">
        <f t="shared" si="2"/>
        <v>2374000</v>
      </c>
      <c r="L11" s="113">
        <f t="shared" si="2"/>
        <v>0</v>
      </c>
      <c r="M11" s="112">
        <f t="shared" si="2"/>
        <v>9753050</v>
      </c>
      <c r="N11" s="112">
        <v>8555580</v>
      </c>
      <c r="O11" s="112">
        <f>M11-N11</f>
        <v>1197470</v>
      </c>
      <c r="P11" s="112">
        <f t="shared" si="2"/>
        <v>8144885</v>
      </c>
      <c r="Q11" s="112">
        <f t="shared" si="2"/>
        <v>7564297</v>
      </c>
      <c r="R11" s="112">
        <f t="shared" si="2"/>
        <v>1608165</v>
      </c>
      <c r="S11" s="114"/>
      <c r="T11" s="106"/>
      <c r="U11" s="115"/>
      <c r="V11" s="115"/>
      <c r="W11" s="115"/>
    </row>
    <row r="12" spans="1:23" x14ac:dyDescent="0.35">
      <c r="A12" t="s">
        <v>59</v>
      </c>
      <c r="D12" s="100" t="s">
        <v>59</v>
      </c>
      <c r="E12" s="101"/>
      <c r="F12" s="101"/>
      <c r="G12" s="101"/>
      <c r="H12" s="100" t="s">
        <v>59</v>
      </c>
      <c r="I12" s="101"/>
      <c r="J12" s="101"/>
      <c r="K12" s="100"/>
      <c r="L12" s="108"/>
      <c r="M12" s="102" t="s">
        <v>59</v>
      </c>
      <c r="N12" s="102" t="s">
        <v>59</v>
      </c>
      <c r="O12" s="103"/>
      <c r="P12" s="103"/>
      <c r="Q12" s="103"/>
      <c r="R12" s="105"/>
      <c r="S12" s="104"/>
      <c r="U12" s="110"/>
      <c r="V12" s="110"/>
      <c r="W12" s="110"/>
    </row>
    <row r="13" spans="1:23" x14ac:dyDescent="0.35">
      <c r="A13" s="88" t="s">
        <v>232</v>
      </c>
      <c r="D13" s="100"/>
      <c r="E13" s="101"/>
      <c r="F13" s="101"/>
      <c r="G13" s="101"/>
      <c r="H13" s="100"/>
      <c r="I13" s="101"/>
      <c r="J13" s="101"/>
      <c r="K13" s="100" t="s">
        <v>59</v>
      </c>
      <c r="L13" s="108"/>
      <c r="M13" s="102" t="s">
        <v>59</v>
      </c>
      <c r="N13" s="102" t="s">
        <v>59</v>
      </c>
      <c r="O13" s="103"/>
      <c r="P13" s="103"/>
      <c r="Q13" s="103"/>
      <c r="R13" s="105"/>
      <c r="S13" s="104"/>
    </row>
    <row r="14" spans="1:23" x14ac:dyDescent="0.35">
      <c r="A14" t="s">
        <v>248</v>
      </c>
      <c r="D14" s="100">
        <f>SUM(Fotball!C26:C31)</f>
        <v>850000</v>
      </c>
      <c r="E14" s="101">
        <f>SUM(Sykkel!F26:F31)</f>
        <v>245000</v>
      </c>
      <c r="F14" s="101">
        <f>SUM(Håndball!F27:F33)</f>
        <v>405000</v>
      </c>
      <c r="G14" s="101">
        <f>SUM(Ski!F26:F31)</f>
        <v>237000</v>
      </c>
      <c r="H14" s="100">
        <f>SUM(Innebandy!F26:F33)</f>
        <v>66000</v>
      </c>
      <c r="I14" s="101">
        <f>SUM(Volleyball!F26:F33)</f>
        <v>14000</v>
      </c>
      <c r="J14" s="101"/>
      <c r="K14" s="100">
        <f>Adm!F28</f>
        <v>25000</v>
      </c>
      <c r="L14" s="108"/>
      <c r="M14" s="102">
        <f>SUM(D14:L14)</f>
        <v>1842000</v>
      </c>
      <c r="N14" s="103">
        <v>1493000</v>
      </c>
      <c r="O14" s="103">
        <f>M14-N14</f>
        <v>349000</v>
      </c>
      <c r="P14" s="103">
        <f>'Regnskap 17 pr konto'!B38</f>
        <v>1403474</v>
      </c>
      <c r="Q14" s="103">
        <f>'[2]Regnskap 2016'!K14</f>
        <v>1514976</v>
      </c>
      <c r="R14" s="105">
        <f>M14-P14</f>
        <v>438526</v>
      </c>
      <c r="S14" s="104"/>
      <c r="T14" s="106"/>
    </row>
    <row r="15" spans="1:23" x14ac:dyDescent="0.35">
      <c r="A15" t="s">
        <v>247</v>
      </c>
      <c r="D15" s="100">
        <f>SUM(Fotball!C32:'Fotball'!C43)</f>
        <v>649235</v>
      </c>
      <c r="E15" s="101">
        <f>Sykkel!F32+Sykkel!F33+Sykkel!F34+Sykkel!F35+Sykkel!F36+Sykkel!F37+Sykkel!F38+Sykkel!F39+Sykkel!F40+Sykkel!F41+Sykkel!F42</f>
        <v>0</v>
      </c>
      <c r="F15" s="101">
        <f>SUM(Håndball!F34:F46)</f>
        <v>40000</v>
      </c>
      <c r="G15" s="101">
        <f>Ski!F32+Ski!F33+Ski!F34+Ski!F35+Ski!F36+Ski!F37+Ski!F38+Ski!F39+Ski!F40+Ski!F41+Ski!F42+Ski!F43</f>
        <v>33000</v>
      </c>
      <c r="H15" s="100">
        <f>Innebandy!F34+Innebandy!F35+Innebandy!F36+Innebandy!F37+Innebandy!F38+Innebandy!F39+Innebandy!F40+Innebandy!F41+Innebandy!F42+Innebandy!F43+Innebandy!F44</f>
        <v>9000</v>
      </c>
      <c r="I15" s="101">
        <f>Volleyball!F34+Volleyball!F35+Volleyball!F36+Volleyball!F37+Volleyball!F38+Volleyball!F39+Volleyball!F40+Volleyball!F41+Volleyball!F42+Volleyball!F43+Volleyball!F44</f>
        <v>0</v>
      </c>
      <c r="J15" s="101"/>
      <c r="K15" s="100">
        <f>Adm!F29+Adm!F30+Adm!F31+Adm!F32+Adm!F33+Adm!F34+Adm!F35+Adm!F36+Adm!F37+Adm!F38+Adm!F39+Adm!F40+Adm!F41</f>
        <v>904999.8</v>
      </c>
      <c r="L15" s="108">
        <f>V15</f>
        <v>0</v>
      </c>
      <c r="M15" s="102">
        <f>SUM(D15:L15)</f>
        <v>1636234.8</v>
      </c>
      <c r="N15" s="103">
        <v>1404999.8</v>
      </c>
      <c r="O15" s="103">
        <f t="shared" ref="O15:O18" si="3">M15-N15</f>
        <v>231235</v>
      </c>
      <c r="P15" s="103">
        <f>'Regnskap 17 pr konto'!B60</f>
        <v>1486308</v>
      </c>
      <c r="Q15" s="103">
        <f>'[2]Regnskap 2016'!K15</f>
        <v>1252821</v>
      </c>
      <c r="R15" s="105">
        <f t="shared" ref="R15:R18" si="4">M15-P15</f>
        <v>149926.80000000005</v>
      </c>
      <c r="S15" s="104"/>
      <c r="T15" s="106"/>
      <c r="U15" s="116"/>
      <c r="V15" s="22">
        <f>V9</f>
        <v>0</v>
      </c>
      <c r="W15" s="116"/>
    </row>
    <row r="16" spans="1:23" x14ac:dyDescent="0.35">
      <c r="A16" t="s">
        <v>234</v>
      </c>
      <c r="D16" s="100">
        <f>Fotball!C45</f>
        <v>229000</v>
      </c>
      <c r="E16" s="101">
        <f>Sykkel!F45</f>
        <v>17000</v>
      </c>
      <c r="F16" s="101">
        <f>Håndball!F47</f>
        <v>0</v>
      </c>
      <c r="G16" s="101">
        <f>Ski!F45</f>
        <v>0</v>
      </c>
      <c r="H16" s="100">
        <f>'[2]Innebandy 2017'!F47</f>
        <v>0</v>
      </c>
      <c r="I16" s="101">
        <v>0</v>
      </c>
      <c r="J16" s="101"/>
      <c r="K16" s="100">
        <f>Adm!F42</f>
        <v>138000</v>
      </c>
      <c r="L16" s="108"/>
      <c r="M16" s="102">
        <f>SUM(D16:L16)</f>
        <v>384000</v>
      </c>
      <c r="N16" s="103">
        <v>478000</v>
      </c>
      <c r="O16" s="103">
        <f t="shared" si="3"/>
        <v>-94000</v>
      </c>
      <c r="P16" s="103">
        <f>'Regnskap 17 pr konto'!B62</f>
        <v>399844</v>
      </c>
      <c r="Q16" s="103">
        <f>'[2]Regnskap 2016'!K16</f>
        <v>432963</v>
      </c>
      <c r="R16" s="105">
        <f t="shared" si="4"/>
        <v>-15844</v>
      </c>
      <c r="S16" s="104"/>
      <c r="T16" s="106"/>
      <c r="U16" s="109"/>
      <c r="V16" s="109"/>
    </row>
    <row r="17" spans="1:23" x14ac:dyDescent="0.35">
      <c r="A17" t="s">
        <v>235</v>
      </c>
      <c r="D17" s="100">
        <f>Fotball!C90</f>
        <v>500000</v>
      </c>
      <c r="E17" s="101">
        <v>0</v>
      </c>
      <c r="F17" s="101">
        <f>Håndball!F90</f>
        <v>200000</v>
      </c>
      <c r="G17" s="101">
        <v>0</v>
      </c>
      <c r="H17" s="100">
        <v>0</v>
      </c>
      <c r="I17" s="101">
        <v>0</v>
      </c>
      <c r="J17" s="101">
        <v>0</v>
      </c>
      <c r="K17" s="100">
        <v>0</v>
      </c>
      <c r="L17" s="108"/>
      <c r="M17" s="102">
        <f>SUM(D17:L17)</f>
        <v>700000</v>
      </c>
      <c r="N17" s="103">
        <v>1000000</v>
      </c>
      <c r="O17" s="103">
        <f t="shared" si="3"/>
        <v>-300000</v>
      </c>
      <c r="P17" s="103">
        <f>'Regnskap 17 pr konto'!B119</f>
        <v>1245200</v>
      </c>
      <c r="Q17" s="103">
        <f>'[2]Regnskap 2016'!K17</f>
        <v>874026</v>
      </c>
      <c r="R17" s="105">
        <f t="shared" si="4"/>
        <v>-545200</v>
      </c>
      <c r="S17" s="104"/>
      <c r="T17" s="106"/>
      <c r="U17" s="109"/>
      <c r="V17" s="109"/>
      <c r="W17" s="109"/>
    </row>
    <row r="18" spans="1:23" x14ac:dyDescent="0.35">
      <c r="A18" t="s">
        <v>236</v>
      </c>
      <c r="D18" s="100">
        <f>Fotball!C98-Fotball!C94-D14-D15-D16-D17</f>
        <v>2540044</v>
      </c>
      <c r="E18" s="101">
        <f>Sykkel!F96-'Totaler pr gruppe'!E14-'Totaler pr gruppe'!E15-'Totaler pr gruppe'!E16-'Totaler pr gruppe'!E17</f>
        <v>487500</v>
      </c>
      <c r="F18" s="101">
        <f>Håndball!F48+Håndball!F58+Håndball!F64+Håndball!F65+Håndball!F70+Håndball!F83+Håndball!F91</f>
        <v>130000</v>
      </c>
      <c r="G18" s="101">
        <f>Ski!F96-'Totaler pr gruppe'!G14-'Totaler pr gruppe'!G15-'Totaler pr gruppe'!G16-'Totaler pr gruppe'!G17-Ski!F92</f>
        <v>203250</v>
      </c>
      <c r="H18" s="100">
        <f>Innebandy!F98-'Totaler pr gruppe'!H14-'Totaler pr gruppe'!H15-'Totaler pr gruppe'!H16-'Totaler pr gruppe'!H17</f>
        <v>81000</v>
      </c>
      <c r="I18" s="101">
        <f>Volleyball!F98-'Totaler pr gruppe'!I14-'Totaler pr gruppe'!I15-'Totaler pr gruppe'!I16-'Totaler pr gruppe'!I17</f>
        <v>18000</v>
      </c>
      <c r="J18" s="100">
        <v>100000</v>
      </c>
      <c r="K18" s="101">
        <f>Adm!F91-'Totaler pr gruppe'!K14-'Totaler pr gruppe'!K15-'Totaler pr gruppe'!K16-'Totaler pr gruppe'!K17</f>
        <v>1207999.9999999998</v>
      </c>
      <c r="L18" s="104">
        <f>SUM(U18:W18)</f>
        <v>0</v>
      </c>
      <c r="M18" s="102">
        <f>SUM(D18:L18)-J18</f>
        <v>4667794</v>
      </c>
      <c r="N18" s="103">
        <v>3918250</v>
      </c>
      <c r="O18" s="103">
        <f t="shared" si="3"/>
        <v>749544</v>
      </c>
      <c r="P18" s="103">
        <f>'Regnskap 17 pr konto'!B124-'Regnskap 17 pr konto'!B119-'Regnskap 17 pr konto'!B62</f>
        <v>3457568</v>
      </c>
      <c r="Q18" s="103">
        <f>'[2]Regnskap 2016'!K18</f>
        <v>3576889</v>
      </c>
      <c r="R18" s="105">
        <f t="shared" si="4"/>
        <v>1210226</v>
      </c>
      <c r="S18" s="104"/>
      <c r="T18" s="106"/>
      <c r="U18" s="22">
        <f>U9</f>
        <v>0</v>
      </c>
      <c r="W18" s="109">
        <f>W9</f>
        <v>0</v>
      </c>
    </row>
    <row r="19" spans="1:23" x14ac:dyDescent="0.35">
      <c r="D19" s="100"/>
      <c r="E19" s="101"/>
      <c r="F19" s="101"/>
      <c r="G19" s="101"/>
      <c r="H19" s="100"/>
      <c r="I19" s="101"/>
      <c r="J19" s="101"/>
      <c r="K19" s="101"/>
      <c r="L19" s="104"/>
      <c r="M19" s="102"/>
      <c r="N19" s="102"/>
      <c r="O19" s="103"/>
      <c r="P19" s="103"/>
      <c r="Q19" s="103"/>
      <c r="R19" s="103"/>
      <c r="S19" s="104"/>
      <c r="T19" s="106"/>
    </row>
    <row r="20" spans="1:23" s="88" customFormat="1" x14ac:dyDescent="0.35">
      <c r="A20" s="111" t="s">
        <v>237</v>
      </c>
      <c r="B20" s="111"/>
      <c r="C20" s="111"/>
      <c r="D20" s="117">
        <f t="shared" ref="D20:R20" si="5">SUM(D14:D18)</f>
        <v>4768279</v>
      </c>
      <c r="E20" s="112">
        <f t="shared" si="5"/>
        <v>749500</v>
      </c>
      <c r="F20" s="112">
        <f t="shared" si="5"/>
        <v>775000</v>
      </c>
      <c r="G20" s="112">
        <f t="shared" si="5"/>
        <v>473250</v>
      </c>
      <c r="H20" s="117">
        <f>SUM(H14:H18)</f>
        <v>156000</v>
      </c>
      <c r="I20" s="112">
        <f t="shared" si="5"/>
        <v>32000</v>
      </c>
      <c r="J20" s="112">
        <f t="shared" si="5"/>
        <v>100000</v>
      </c>
      <c r="K20" s="112">
        <f t="shared" si="5"/>
        <v>2275999.7999999998</v>
      </c>
      <c r="L20" s="113">
        <f t="shared" si="5"/>
        <v>0</v>
      </c>
      <c r="M20" s="112">
        <f t="shared" si="5"/>
        <v>9230028.8000000007</v>
      </c>
      <c r="N20" s="112">
        <v>8294249.7999999998</v>
      </c>
      <c r="O20" s="112">
        <f>M20-N20</f>
        <v>935779.00000000093</v>
      </c>
      <c r="P20" s="112">
        <f t="shared" si="5"/>
        <v>7992394</v>
      </c>
      <c r="Q20" s="112">
        <f t="shared" si="5"/>
        <v>7651675</v>
      </c>
      <c r="R20" s="112">
        <f t="shared" si="5"/>
        <v>1237634.8</v>
      </c>
      <c r="S20" s="114"/>
      <c r="T20" s="106"/>
      <c r="U20" s="109"/>
      <c r="V20" s="109"/>
    </row>
    <row r="21" spans="1:23" x14ac:dyDescent="0.35">
      <c r="D21" s="100"/>
      <c r="E21" s="101"/>
      <c r="F21" s="101"/>
      <c r="G21" s="101"/>
      <c r="H21" s="100"/>
      <c r="I21" s="101"/>
      <c r="J21" s="101"/>
      <c r="K21" s="101"/>
      <c r="L21" s="104"/>
      <c r="M21" s="102"/>
      <c r="N21" s="102"/>
      <c r="O21" s="103"/>
      <c r="P21" s="103"/>
      <c r="Q21" s="103"/>
      <c r="R21" s="103"/>
      <c r="S21" s="104"/>
      <c r="U21" s="109"/>
      <c r="V21" s="109"/>
      <c r="W21" s="109"/>
    </row>
    <row r="22" spans="1:23" s="88" customFormat="1" x14ac:dyDescent="0.35">
      <c r="A22" s="118" t="s">
        <v>238</v>
      </c>
      <c r="B22" s="118"/>
      <c r="C22" s="118"/>
      <c r="D22" s="119">
        <f t="shared" ref="D22:K22" si="6">D11-D20</f>
        <v>231521</v>
      </c>
      <c r="E22" s="119">
        <f t="shared" si="6"/>
        <v>16500</v>
      </c>
      <c r="F22" s="119">
        <f t="shared" si="6"/>
        <v>62000</v>
      </c>
      <c r="G22" s="119">
        <f t="shared" si="6"/>
        <v>106000</v>
      </c>
      <c r="H22" s="119">
        <f t="shared" si="6"/>
        <v>3000</v>
      </c>
      <c r="I22" s="119">
        <f t="shared" si="6"/>
        <v>6000</v>
      </c>
      <c r="J22" s="119">
        <f t="shared" si="6"/>
        <v>0</v>
      </c>
      <c r="K22" s="119">
        <f t="shared" si="6"/>
        <v>98000.200000000186</v>
      </c>
      <c r="L22" s="120"/>
      <c r="M22" s="119">
        <f>M11-M20</f>
        <v>523021.19999999925</v>
      </c>
      <c r="N22" s="119">
        <v>261330.20000000019</v>
      </c>
      <c r="O22" s="119">
        <f>M22-N22</f>
        <v>261690.99999999907</v>
      </c>
      <c r="P22" s="119">
        <f>P11-P20</f>
        <v>152491</v>
      </c>
      <c r="Q22" s="119">
        <f>Q11-Q20</f>
        <v>-87378</v>
      </c>
      <c r="R22" s="119">
        <f>R11-R20</f>
        <v>370530.19999999995</v>
      </c>
      <c r="S22" s="114"/>
      <c r="U22" s="106"/>
      <c r="V22" s="106"/>
      <c r="W22" s="106"/>
    </row>
    <row r="23" spans="1:23" x14ac:dyDescent="0.35">
      <c r="A23" s="121" t="s">
        <v>59</v>
      </c>
      <c r="D23" s="100"/>
      <c r="E23" s="101"/>
      <c r="F23" s="101"/>
      <c r="G23" s="101"/>
      <c r="H23" s="100"/>
      <c r="I23" s="101"/>
      <c r="J23" s="101"/>
      <c r="K23" s="101"/>
      <c r="L23" s="104"/>
      <c r="M23" s="102" t="s">
        <v>59</v>
      </c>
      <c r="N23" s="102" t="s">
        <v>59</v>
      </c>
      <c r="O23" s="103"/>
      <c r="P23" s="103"/>
      <c r="Q23" s="103"/>
      <c r="R23" s="103"/>
      <c r="S23" s="104"/>
      <c r="U23" s="22"/>
      <c r="V23" s="22"/>
      <c r="W23" s="22"/>
    </row>
    <row r="24" spans="1:23" x14ac:dyDescent="0.35">
      <c r="A24" s="88" t="s">
        <v>239</v>
      </c>
      <c r="D24" s="100"/>
      <c r="E24" s="101"/>
      <c r="F24" s="101"/>
      <c r="G24" s="101"/>
      <c r="H24" s="100"/>
      <c r="I24" s="101"/>
      <c r="J24" s="101"/>
      <c r="K24" s="101"/>
      <c r="L24" s="104"/>
      <c r="M24" s="102" t="s">
        <v>59</v>
      </c>
      <c r="N24" s="102" t="s">
        <v>59</v>
      </c>
      <c r="O24" s="103"/>
      <c r="P24" s="103"/>
      <c r="Q24" s="103"/>
      <c r="R24" s="103"/>
      <c r="S24" s="104"/>
      <c r="U24" s="22"/>
      <c r="V24" s="22"/>
      <c r="W24" s="22"/>
    </row>
    <row r="25" spans="1:23" x14ac:dyDescent="0.35">
      <c r="A25" t="s">
        <v>209</v>
      </c>
      <c r="D25" s="100">
        <f>'[2]Fotball 2017'!F102</f>
        <v>0</v>
      </c>
      <c r="E25" s="101"/>
      <c r="F25" s="101"/>
      <c r="G25" s="101"/>
      <c r="H25" s="100"/>
      <c r="I25" s="101"/>
      <c r="J25" s="101"/>
      <c r="K25" s="101">
        <f>Adm!F94</f>
        <v>5000</v>
      </c>
      <c r="L25" s="104"/>
      <c r="M25" s="102">
        <f>SUM(D25:L25)</f>
        <v>5000</v>
      </c>
      <c r="N25" s="103">
        <v>5000</v>
      </c>
      <c r="O25" s="103">
        <f>M25-N25</f>
        <v>0</v>
      </c>
      <c r="P25" s="103">
        <f>'Regnskap 17 pr konto'!B127</f>
        <v>4027</v>
      </c>
      <c r="Q25" s="103">
        <f>'[2]Regnskap 2016'!K26</f>
        <v>3666</v>
      </c>
      <c r="R25" s="105">
        <f>M25-P25</f>
        <v>973</v>
      </c>
      <c r="S25" s="104"/>
      <c r="U25" s="88"/>
      <c r="V25" s="122"/>
      <c r="W25" s="88"/>
    </row>
    <row r="26" spans="1:23" x14ac:dyDescent="0.35">
      <c r="A26" t="s">
        <v>210</v>
      </c>
      <c r="D26" s="100">
        <f>Fotball!C94</f>
        <v>400000</v>
      </c>
      <c r="E26" s="101"/>
      <c r="F26" s="101"/>
      <c r="G26" s="101">
        <f>Ski!F92</f>
        <v>75000</v>
      </c>
      <c r="H26" s="100"/>
      <c r="I26" s="101"/>
      <c r="J26" s="101"/>
      <c r="K26" s="101">
        <f>Adm!F95</f>
        <v>3000</v>
      </c>
      <c r="L26" s="104"/>
      <c r="M26" s="102">
        <f>SUM(D26:L26)</f>
        <v>478000</v>
      </c>
      <c r="N26" s="103">
        <v>130000</v>
      </c>
      <c r="O26" s="103">
        <f>M26-N26</f>
        <v>348000</v>
      </c>
      <c r="P26" s="103">
        <f>'Regnskap 17 pr konto'!B131</f>
        <v>93053</v>
      </c>
      <c r="Q26" s="103">
        <f>'[2]Regnskap 2016'!K27</f>
        <v>133277</v>
      </c>
      <c r="R26" s="105">
        <f>M26-P26</f>
        <v>384947</v>
      </c>
      <c r="S26" s="104"/>
    </row>
    <row r="27" spans="1:23" s="88" customFormat="1" x14ac:dyDescent="0.35">
      <c r="A27" s="111" t="s">
        <v>240</v>
      </c>
      <c r="B27" s="111"/>
      <c r="C27" s="111"/>
      <c r="D27" s="117">
        <f t="shared" ref="D27:J27" si="7">D25-D26</f>
        <v>-400000</v>
      </c>
      <c r="E27" s="117">
        <f t="shared" si="7"/>
        <v>0</v>
      </c>
      <c r="F27" s="117">
        <f t="shared" si="7"/>
        <v>0</v>
      </c>
      <c r="G27" s="117">
        <f t="shared" si="7"/>
        <v>-75000</v>
      </c>
      <c r="H27" s="117">
        <f t="shared" si="7"/>
        <v>0</v>
      </c>
      <c r="I27" s="117">
        <f t="shared" si="7"/>
        <v>0</v>
      </c>
      <c r="J27" s="117">
        <f t="shared" si="7"/>
        <v>0</v>
      </c>
      <c r="K27" s="112">
        <f>K25-K26</f>
        <v>2000</v>
      </c>
      <c r="L27" s="113"/>
      <c r="M27" s="112">
        <f>M25-M26</f>
        <v>-473000</v>
      </c>
      <c r="N27" s="112">
        <v>-125000</v>
      </c>
      <c r="O27" s="112">
        <f>M27-N27</f>
        <v>-348000</v>
      </c>
      <c r="P27" s="112">
        <f>P25-P26</f>
        <v>-89026</v>
      </c>
      <c r="Q27" s="112">
        <f>Q25-Q26</f>
        <v>-129611</v>
      </c>
      <c r="R27" s="112">
        <f>R25-R26</f>
        <v>-383974</v>
      </c>
      <c r="S27" s="114"/>
      <c r="U27"/>
      <c r="V27"/>
      <c r="W27" s="109"/>
    </row>
    <row r="28" spans="1:23" x14ac:dyDescent="0.35">
      <c r="A28" t="s">
        <v>59</v>
      </c>
      <c r="D28" s="100" t="s">
        <v>59</v>
      </c>
      <c r="E28" s="101"/>
      <c r="F28" s="101"/>
      <c r="G28" s="101"/>
      <c r="H28" s="100" t="s">
        <v>59</v>
      </c>
      <c r="I28" s="101"/>
      <c r="J28" s="101"/>
      <c r="K28" s="101"/>
      <c r="L28" s="104"/>
      <c r="M28" s="102" t="s">
        <v>59</v>
      </c>
      <c r="N28" s="103"/>
      <c r="O28" s="103"/>
      <c r="P28" s="103"/>
      <c r="Q28" s="103"/>
      <c r="R28" s="103"/>
      <c r="S28" s="104"/>
      <c r="U28" s="123"/>
    </row>
    <row r="29" spans="1:23" s="88" customFormat="1" x14ac:dyDescent="0.35">
      <c r="A29" s="124" t="s">
        <v>241</v>
      </c>
      <c r="B29" s="124"/>
      <c r="C29" s="124"/>
      <c r="D29" s="125">
        <f t="shared" ref="D29:K29" si="8">D22+D27</f>
        <v>-168479</v>
      </c>
      <c r="E29" s="125">
        <f t="shared" si="8"/>
        <v>16500</v>
      </c>
      <c r="F29" s="125">
        <f t="shared" si="8"/>
        <v>62000</v>
      </c>
      <c r="G29" s="125">
        <f t="shared" si="8"/>
        <v>31000</v>
      </c>
      <c r="H29" s="125">
        <f t="shared" si="8"/>
        <v>3000</v>
      </c>
      <c r="I29" s="125">
        <f t="shared" si="8"/>
        <v>6000</v>
      </c>
      <c r="J29" s="125">
        <f t="shared" si="8"/>
        <v>0</v>
      </c>
      <c r="K29" s="125">
        <f t="shared" si="8"/>
        <v>100000.20000000019</v>
      </c>
      <c r="L29" s="126"/>
      <c r="M29" s="125">
        <f>M22+M27</f>
        <v>50021.199999999255</v>
      </c>
      <c r="N29" s="125">
        <f>N22+N27</f>
        <v>136330.20000000019</v>
      </c>
      <c r="O29" s="125">
        <f>M29-N29</f>
        <v>-86309.000000000931</v>
      </c>
      <c r="P29" s="125">
        <f>P22+P27</f>
        <v>63465</v>
      </c>
      <c r="Q29" s="125">
        <f>Q22+Q27</f>
        <v>-216989</v>
      </c>
      <c r="R29" s="125">
        <f>R22+R27</f>
        <v>-13443.800000000047</v>
      </c>
      <c r="S29" s="114"/>
      <c r="V29" s="122"/>
    </row>
    <row r="30" spans="1:23" x14ac:dyDescent="0.35">
      <c r="A30" t="s">
        <v>473</v>
      </c>
      <c r="D30" s="101">
        <v>200000</v>
      </c>
      <c r="E30" s="101"/>
      <c r="F30" s="101"/>
      <c r="G30" s="101"/>
      <c r="H30" s="101"/>
      <c r="I30" s="101"/>
      <c r="J30" s="101"/>
      <c r="K30" s="101"/>
      <c r="L30" s="101"/>
      <c r="M30" s="102">
        <f>SUM(D30:K30)</f>
        <v>200000</v>
      </c>
      <c r="N30" s="102"/>
      <c r="O30" s="102"/>
      <c r="P30" s="102"/>
      <c r="Q30" s="102"/>
      <c r="R30" s="102"/>
      <c r="S30" s="104"/>
    </row>
    <row r="31" spans="1:23" x14ac:dyDescent="0.35">
      <c r="A31" t="s">
        <v>474</v>
      </c>
      <c r="D31" s="101">
        <f>D29+D30</f>
        <v>31521</v>
      </c>
      <c r="E31" s="101"/>
      <c r="F31" s="101"/>
      <c r="G31" s="101"/>
      <c r="H31" s="101"/>
      <c r="I31" s="101"/>
      <c r="J31" s="101"/>
      <c r="K31" s="101"/>
      <c r="L31" s="101"/>
      <c r="M31" s="102">
        <f>M29+M30</f>
        <v>250021.19999999925</v>
      </c>
      <c r="N31" s="102"/>
      <c r="O31" s="102"/>
      <c r="P31" s="102"/>
      <c r="Q31" s="102"/>
      <c r="R31" s="102"/>
      <c r="S31" s="104"/>
    </row>
    <row r="32" spans="1:23" x14ac:dyDescent="0.35">
      <c r="D32" s="101"/>
      <c r="E32" s="101"/>
      <c r="F32" s="101"/>
      <c r="G32" s="101"/>
      <c r="H32" s="101"/>
      <c r="I32" s="101"/>
      <c r="J32" s="101"/>
      <c r="K32" s="101"/>
      <c r="L32" s="101"/>
      <c r="M32" s="102"/>
      <c r="N32" s="102"/>
      <c r="O32" s="102"/>
      <c r="P32" s="102"/>
      <c r="Q32" s="102"/>
      <c r="R32" s="102"/>
      <c r="S32" s="104"/>
    </row>
    <row r="33" spans="1:23" x14ac:dyDescent="0.35">
      <c r="A33" s="127" t="s">
        <v>541</v>
      </c>
      <c r="D33" s="101"/>
      <c r="E33" s="101"/>
      <c r="F33" s="101"/>
      <c r="G33" s="101"/>
      <c r="H33" s="101"/>
      <c r="I33" s="101"/>
      <c r="J33" s="101"/>
      <c r="K33" s="101"/>
      <c r="L33" s="101"/>
      <c r="M33" s="102"/>
      <c r="N33" s="102"/>
      <c r="O33" s="102"/>
      <c r="P33" s="102"/>
      <c r="Q33" s="102"/>
      <c r="R33" s="102"/>
      <c r="S33" s="104"/>
    </row>
    <row r="34" spans="1:23" x14ac:dyDescent="0.35">
      <c r="D34" s="100" t="s">
        <v>242</v>
      </c>
      <c r="E34" s="100" t="s">
        <v>242</v>
      </c>
      <c r="F34" s="100" t="s">
        <v>242</v>
      </c>
      <c r="G34" s="100" t="s">
        <v>242</v>
      </c>
      <c r="H34" s="101" t="s">
        <v>242</v>
      </c>
      <c r="I34" s="100"/>
      <c r="J34" s="100" t="s">
        <v>59</v>
      </c>
      <c r="K34" s="100" t="s">
        <v>242</v>
      </c>
      <c r="L34" s="100"/>
      <c r="M34" s="128">
        <f>M29/M11</f>
        <v>5.1287751011221371E-3</v>
      </c>
      <c r="N34" s="128">
        <f>N29/N11</f>
        <v>1.5934653173718227E-2</v>
      </c>
      <c r="O34" s="128" t="s">
        <v>59</v>
      </c>
      <c r="P34" s="128">
        <f>P29/P11</f>
        <v>7.792006885302862E-3</v>
      </c>
      <c r="Q34" s="128">
        <f>Q29/Q11</f>
        <v>-2.8685943981311152E-2</v>
      </c>
      <c r="R34" s="128">
        <f>R29/R11</f>
        <v>-8.3597143327954829E-3</v>
      </c>
      <c r="S34" s="104"/>
    </row>
    <row r="35" spans="1:23" s="1" customFormat="1" x14ac:dyDescent="0.35">
      <c r="D35" s="100"/>
      <c r="E35" s="100"/>
      <c r="F35" s="100"/>
      <c r="G35" s="100"/>
      <c r="H35" s="100"/>
      <c r="I35" s="100"/>
      <c r="J35" s="100"/>
      <c r="K35" s="100"/>
      <c r="L35" s="100"/>
      <c r="M35" s="129"/>
      <c r="N35" s="129"/>
      <c r="O35" s="129"/>
      <c r="P35" s="129"/>
      <c r="Q35" s="129"/>
      <c r="R35" s="129"/>
      <c r="S35" s="108"/>
      <c r="T35" s="130"/>
      <c r="U35" s="88"/>
      <c r="V35" s="122"/>
      <c r="W35" s="88"/>
    </row>
    <row r="36" spans="1:23" s="1" customFormat="1" x14ac:dyDescent="0.35">
      <c r="D36" s="100"/>
      <c r="E36" s="100"/>
      <c r="F36" s="100"/>
      <c r="G36" s="100"/>
      <c r="H36" s="100"/>
      <c r="I36" s="100"/>
      <c r="J36" s="100"/>
      <c r="K36" s="100"/>
      <c r="L36" s="100"/>
      <c r="M36" s="129"/>
      <c r="N36" s="129"/>
      <c r="O36" s="129"/>
      <c r="P36" s="129"/>
      <c r="Q36" s="129"/>
      <c r="R36" s="129"/>
      <c r="S36" s="108"/>
      <c r="T36" s="130"/>
      <c r="U36"/>
      <c r="V36"/>
      <c r="W36"/>
    </row>
    <row r="37" spans="1:23" s="1" customFormat="1" x14ac:dyDescent="0.35">
      <c r="D37" s="100"/>
      <c r="E37" s="100"/>
      <c r="F37" s="100"/>
      <c r="G37" s="100"/>
      <c r="H37" s="100"/>
      <c r="I37" s="100"/>
      <c r="J37" s="100"/>
      <c r="K37" s="100"/>
      <c r="L37" s="100"/>
      <c r="M37" s="129"/>
      <c r="N37" s="129"/>
      <c r="O37" s="129"/>
      <c r="P37" s="129"/>
      <c r="Q37" s="129"/>
      <c r="R37" s="129"/>
      <c r="S37" s="108"/>
      <c r="T37" s="130"/>
      <c r="U37"/>
      <c r="V37"/>
      <c r="W37"/>
    </row>
    <row r="38" spans="1:23" s="1" customFormat="1" x14ac:dyDescent="0.35">
      <c r="D38" s="100"/>
      <c r="E38" s="100"/>
      <c r="F38" s="100"/>
      <c r="G38" s="100"/>
      <c r="H38" s="100"/>
      <c r="I38" s="100"/>
      <c r="J38" s="100"/>
      <c r="K38" s="100"/>
      <c r="L38" s="100"/>
      <c r="M38" s="129"/>
      <c r="N38" s="129"/>
      <c r="O38" s="129"/>
      <c r="P38" s="129"/>
      <c r="Q38" s="129"/>
      <c r="R38" s="129"/>
      <c r="S38" s="108"/>
      <c r="T38" s="130"/>
    </row>
    <row r="39" spans="1:23" s="1" customFormat="1" x14ac:dyDescent="0.35">
      <c r="D39" s="100"/>
      <c r="E39" s="100"/>
      <c r="F39" s="100"/>
      <c r="G39" s="100"/>
      <c r="H39" s="100"/>
      <c r="I39" s="100"/>
      <c r="J39" s="100"/>
      <c r="K39" s="100"/>
      <c r="L39" s="100"/>
      <c r="M39" s="129"/>
      <c r="N39" s="129"/>
      <c r="O39" s="129"/>
      <c r="P39" s="129"/>
      <c r="Q39" s="129"/>
      <c r="R39" s="129"/>
      <c r="S39" s="108"/>
      <c r="T39" s="130"/>
      <c r="U39" s="130"/>
      <c r="V39" s="130"/>
      <c r="W39" s="130"/>
    </row>
    <row r="40" spans="1:23" s="1" customFormat="1" x14ac:dyDescent="0.35">
      <c r="D40" s="100"/>
      <c r="E40" s="100"/>
      <c r="F40" s="100"/>
      <c r="G40" s="100"/>
      <c r="H40" s="100"/>
      <c r="I40" s="100"/>
      <c r="J40" s="100"/>
      <c r="K40" s="100"/>
      <c r="L40" s="100"/>
      <c r="M40" s="129"/>
      <c r="N40" s="129"/>
      <c r="O40" s="129"/>
      <c r="P40" s="129"/>
      <c r="Q40" s="129"/>
      <c r="R40" s="129"/>
      <c r="S40" s="108"/>
      <c r="T40" s="130"/>
    </row>
    <row r="41" spans="1:23" s="1" customFormat="1" x14ac:dyDescent="0.35">
      <c r="D41" s="100"/>
      <c r="E41" s="100"/>
      <c r="F41" s="100"/>
      <c r="G41" s="100"/>
      <c r="H41" s="100"/>
      <c r="I41" s="100"/>
      <c r="J41" s="100"/>
      <c r="K41" s="100"/>
      <c r="L41" s="100"/>
      <c r="M41" s="129"/>
      <c r="N41" s="129"/>
      <c r="O41" s="129"/>
      <c r="P41" s="129"/>
      <c r="Q41" s="129"/>
      <c r="R41" s="129"/>
      <c r="S41" s="108"/>
      <c r="T41" s="130"/>
      <c r="U41" s="130"/>
      <c r="V41" s="130"/>
      <c r="W41" s="130"/>
    </row>
    <row r="42" spans="1:23" s="1" customFormat="1" x14ac:dyDescent="0.35">
      <c r="D42" s="100"/>
      <c r="E42" s="100"/>
      <c r="F42" s="100"/>
      <c r="G42" s="100"/>
      <c r="H42" s="100"/>
      <c r="I42" s="100"/>
      <c r="J42" s="100"/>
      <c r="K42" s="100"/>
      <c r="L42" s="100"/>
      <c r="M42" s="129"/>
      <c r="N42" s="129"/>
      <c r="O42" s="129"/>
      <c r="P42" s="129"/>
      <c r="Q42" s="129"/>
      <c r="R42" s="129"/>
      <c r="S42" s="108"/>
      <c r="T42" s="130"/>
    </row>
    <row r="43" spans="1:23" s="1" customFormat="1" x14ac:dyDescent="0.35">
      <c r="D43" s="100"/>
      <c r="E43" s="100"/>
      <c r="F43" s="100"/>
      <c r="G43" s="100"/>
      <c r="H43" s="100"/>
      <c r="I43" s="100"/>
      <c r="J43" s="100"/>
      <c r="K43" s="100"/>
      <c r="L43" s="100"/>
      <c r="M43" s="129"/>
      <c r="N43" s="129"/>
      <c r="O43" s="129"/>
      <c r="P43" s="129"/>
      <c r="Q43" s="129"/>
      <c r="R43" s="129"/>
      <c r="S43" s="108"/>
      <c r="T43" s="130"/>
    </row>
    <row r="44" spans="1:23" s="1" customFormat="1" x14ac:dyDescent="0.35">
      <c r="D44" s="100"/>
      <c r="E44" s="100"/>
      <c r="F44" s="100"/>
      <c r="G44" s="100"/>
      <c r="H44" s="100"/>
      <c r="I44" s="100"/>
      <c r="J44" s="100"/>
      <c r="K44" s="100"/>
      <c r="L44" s="100"/>
      <c r="M44" s="129"/>
      <c r="N44" s="129"/>
      <c r="O44" s="129"/>
      <c r="P44" s="129"/>
      <c r="Q44" s="129"/>
      <c r="R44" s="129"/>
      <c r="S44" s="108"/>
      <c r="T44" s="130"/>
    </row>
    <row r="45" spans="1:23" s="1" customFormat="1" x14ac:dyDescent="0.35">
      <c r="A45" s="130"/>
      <c r="D45" s="100"/>
      <c r="E45" s="100"/>
      <c r="F45" s="100"/>
      <c r="G45" s="100"/>
      <c r="H45" s="100"/>
      <c r="I45" s="100"/>
      <c r="J45" s="100"/>
      <c r="K45" s="100"/>
      <c r="L45" s="100"/>
      <c r="M45" s="129"/>
      <c r="N45" s="129"/>
      <c r="O45" s="129"/>
      <c r="P45" s="129"/>
      <c r="Q45" s="129"/>
      <c r="R45" s="129"/>
      <c r="S45" s="108"/>
      <c r="T45" s="130"/>
    </row>
    <row r="46" spans="1:23" s="1" customFormat="1" x14ac:dyDescent="0.35">
      <c r="D46" s="100"/>
      <c r="E46" s="100"/>
      <c r="F46" s="100"/>
      <c r="G46" s="100"/>
      <c r="H46" s="100"/>
      <c r="I46" s="100"/>
      <c r="J46" s="100"/>
      <c r="K46" s="100"/>
      <c r="L46" s="100"/>
      <c r="M46" s="129"/>
      <c r="N46" s="129"/>
      <c r="O46" s="129"/>
      <c r="P46" s="129"/>
      <c r="Q46" s="129"/>
      <c r="R46" s="129"/>
      <c r="S46" s="108"/>
      <c r="T46" s="130"/>
    </row>
    <row r="47" spans="1:23" s="1" customFormat="1" x14ac:dyDescent="0.35">
      <c r="D47" s="100"/>
      <c r="E47" s="100"/>
      <c r="F47" s="100"/>
      <c r="G47" s="100"/>
      <c r="H47" s="100"/>
      <c r="I47" s="100"/>
      <c r="J47" s="100"/>
      <c r="K47" s="100"/>
      <c r="L47" s="100"/>
      <c r="M47" s="129"/>
      <c r="N47" s="129"/>
      <c r="O47" s="129"/>
      <c r="P47" s="129"/>
      <c r="Q47" s="129"/>
      <c r="R47" s="129"/>
      <c r="S47" s="108"/>
      <c r="T47" s="130"/>
    </row>
    <row r="48" spans="1:23" s="1" customFormat="1" x14ac:dyDescent="0.35">
      <c r="D48" s="100"/>
      <c r="E48" s="100"/>
      <c r="F48" s="100"/>
      <c r="G48" s="100"/>
      <c r="H48" s="100"/>
      <c r="I48" s="100"/>
      <c r="J48" s="100"/>
      <c r="K48" s="100"/>
      <c r="L48" s="100"/>
      <c r="M48" s="129"/>
      <c r="N48" s="129"/>
      <c r="O48" s="129"/>
      <c r="P48" s="129"/>
      <c r="Q48" s="129"/>
      <c r="R48" s="129"/>
      <c r="S48" s="108"/>
      <c r="T48" s="130"/>
    </row>
    <row r="49" spans="1:23" s="1" customFormat="1" x14ac:dyDescent="0.35">
      <c r="D49" s="100"/>
      <c r="E49" s="100"/>
      <c r="F49" s="100"/>
      <c r="G49" s="100"/>
      <c r="H49" s="100"/>
      <c r="I49" s="100"/>
      <c r="J49" s="100"/>
      <c r="K49" s="100"/>
      <c r="L49" s="100"/>
      <c r="M49" s="129"/>
      <c r="N49" s="129"/>
      <c r="O49" s="129"/>
      <c r="P49" s="129"/>
      <c r="Q49" s="129"/>
      <c r="R49" s="129"/>
      <c r="S49" s="108"/>
      <c r="T49" s="130"/>
    </row>
    <row r="50" spans="1:23" s="1" customFormat="1" x14ac:dyDescent="0.35">
      <c r="D50" s="100"/>
      <c r="E50" s="100"/>
      <c r="F50" s="100"/>
      <c r="G50" s="100"/>
      <c r="H50" s="100"/>
      <c r="I50" s="100"/>
      <c r="J50" s="100"/>
      <c r="K50" s="100"/>
      <c r="L50" s="100"/>
      <c r="M50" s="129"/>
      <c r="N50" s="129"/>
      <c r="O50" s="129"/>
      <c r="P50" s="129"/>
      <c r="Q50" s="129"/>
      <c r="R50" s="129"/>
      <c r="S50" s="108"/>
      <c r="T50" s="130"/>
    </row>
    <row r="51" spans="1:23" s="1" customFormat="1" x14ac:dyDescent="0.35">
      <c r="D51" s="100"/>
      <c r="E51" s="100"/>
      <c r="F51" s="100"/>
      <c r="G51" s="100"/>
      <c r="H51" s="100"/>
      <c r="I51" s="100"/>
      <c r="J51" s="100"/>
      <c r="K51" s="100"/>
      <c r="L51" s="100"/>
      <c r="M51" s="129"/>
      <c r="N51" s="129"/>
      <c r="O51" s="129"/>
      <c r="P51" s="129"/>
      <c r="Q51" s="129"/>
      <c r="R51" s="129"/>
      <c r="S51" s="108"/>
      <c r="T51" s="130"/>
    </row>
    <row r="52" spans="1:23" s="1" customFormat="1" x14ac:dyDescent="0.35">
      <c r="A52" s="130"/>
      <c r="D52" s="100"/>
      <c r="E52" s="100"/>
      <c r="F52" s="100"/>
      <c r="G52" s="100"/>
      <c r="H52" s="100"/>
      <c r="I52" s="100"/>
      <c r="J52" s="100"/>
      <c r="K52" s="100"/>
      <c r="L52" s="100"/>
      <c r="M52" s="129"/>
      <c r="N52" s="129"/>
      <c r="O52" s="129"/>
      <c r="P52" s="129"/>
      <c r="Q52" s="129"/>
      <c r="R52" s="129"/>
      <c r="S52" s="108"/>
      <c r="T52" s="130"/>
    </row>
    <row r="53" spans="1:23" s="1" customFormat="1" x14ac:dyDescent="0.35">
      <c r="D53" s="100"/>
      <c r="E53" s="100"/>
      <c r="F53" s="100"/>
      <c r="G53" s="100"/>
      <c r="H53" s="100"/>
      <c r="I53" s="100"/>
      <c r="J53" s="100"/>
      <c r="K53" s="100"/>
      <c r="L53" s="100"/>
      <c r="M53" s="129"/>
      <c r="N53" s="129"/>
      <c r="O53" s="129"/>
      <c r="P53" s="129"/>
      <c r="Q53" s="129"/>
      <c r="R53" s="129"/>
      <c r="S53" s="108"/>
      <c r="T53" s="130"/>
    </row>
    <row r="54" spans="1:23" s="1" customFormat="1" x14ac:dyDescent="0.35">
      <c r="D54" s="100"/>
      <c r="E54" s="100"/>
      <c r="F54" s="100"/>
      <c r="G54" s="100"/>
      <c r="H54" s="100"/>
      <c r="I54" s="100"/>
      <c r="J54" s="100"/>
      <c r="K54" s="100"/>
      <c r="L54" s="100"/>
      <c r="M54" s="129"/>
      <c r="N54" s="129"/>
      <c r="O54" s="129"/>
      <c r="P54" s="129"/>
      <c r="Q54" s="129"/>
      <c r="R54" s="129"/>
      <c r="S54" s="108"/>
      <c r="T54" s="130"/>
    </row>
    <row r="55" spans="1:23" s="1" customFormat="1" x14ac:dyDescent="0.35">
      <c r="D55" s="100"/>
      <c r="E55" s="100"/>
      <c r="F55" s="100"/>
      <c r="G55" s="100"/>
      <c r="H55" s="100"/>
      <c r="I55" s="100"/>
      <c r="J55" s="100"/>
      <c r="K55" s="100"/>
      <c r="L55" s="100"/>
      <c r="M55" s="129"/>
      <c r="N55" s="129"/>
      <c r="O55" s="129"/>
      <c r="P55" s="129"/>
      <c r="Q55" s="129"/>
      <c r="R55" s="129"/>
      <c r="S55" s="108"/>
      <c r="T55" s="130"/>
    </row>
    <row r="56" spans="1:23" s="1" customFormat="1" x14ac:dyDescent="0.35">
      <c r="D56" s="100"/>
      <c r="E56" s="100"/>
      <c r="F56" s="100"/>
      <c r="G56" s="100"/>
      <c r="H56" s="100"/>
      <c r="I56" s="100"/>
      <c r="J56" s="100"/>
      <c r="K56" s="100"/>
      <c r="L56" s="100"/>
      <c r="M56" s="129"/>
      <c r="N56" s="129"/>
      <c r="O56" s="129"/>
      <c r="P56" s="129"/>
      <c r="Q56" s="129"/>
      <c r="R56" s="129"/>
      <c r="S56" s="108"/>
      <c r="T56" s="130"/>
    </row>
    <row r="57" spans="1:23" s="1" customFormat="1" x14ac:dyDescent="0.35">
      <c r="D57" s="100"/>
      <c r="E57" s="100"/>
      <c r="F57" s="100"/>
      <c r="G57" s="100"/>
      <c r="H57" s="100"/>
      <c r="I57" s="100"/>
      <c r="J57" s="100"/>
      <c r="K57" s="100"/>
      <c r="L57" s="100"/>
      <c r="M57" s="129"/>
      <c r="N57" s="129"/>
      <c r="O57" s="129"/>
      <c r="P57" s="129"/>
      <c r="Q57" s="129"/>
      <c r="R57" s="129"/>
      <c r="S57" s="108"/>
      <c r="T57" s="130"/>
    </row>
    <row r="58" spans="1:23" s="1" customFormat="1" x14ac:dyDescent="0.35">
      <c r="D58" s="100"/>
      <c r="E58" s="100"/>
      <c r="F58" s="100"/>
      <c r="G58" s="100"/>
      <c r="H58" s="100"/>
      <c r="I58" s="100"/>
      <c r="J58" s="100"/>
      <c r="K58" s="100"/>
      <c r="L58" s="100"/>
      <c r="M58" s="129"/>
      <c r="N58" s="129"/>
      <c r="O58" s="129"/>
      <c r="P58" s="129"/>
      <c r="Q58" s="129"/>
      <c r="R58" s="129"/>
      <c r="S58" s="108"/>
      <c r="T58" s="130"/>
    </row>
    <row r="59" spans="1:23" s="1" customFormat="1" x14ac:dyDescent="0.35">
      <c r="A59" s="130"/>
      <c r="D59" s="100"/>
      <c r="E59" s="100"/>
      <c r="F59" s="100"/>
      <c r="G59" s="100"/>
      <c r="H59" s="100"/>
      <c r="I59" s="100"/>
      <c r="J59" s="100"/>
      <c r="K59" s="100"/>
      <c r="L59" s="100"/>
      <c r="M59" s="129"/>
      <c r="N59" s="129"/>
      <c r="O59" s="129"/>
      <c r="P59" s="129"/>
      <c r="Q59" s="129"/>
      <c r="R59" s="129"/>
      <c r="S59" s="108"/>
      <c r="T59" s="130"/>
    </row>
    <row r="60" spans="1:23" s="1" customFormat="1" x14ac:dyDescent="0.35">
      <c r="D60" s="100"/>
      <c r="E60" s="100"/>
      <c r="F60" s="100"/>
      <c r="G60" s="100"/>
      <c r="H60" s="100"/>
      <c r="I60" s="100"/>
      <c r="J60" s="100"/>
      <c r="K60" s="100"/>
      <c r="L60" s="100"/>
      <c r="M60" s="129"/>
      <c r="N60" s="129"/>
      <c r="O60" s="129"/>
      <c r="P60" s="129"/>
      <c r="Q60" s="129"/>
      <c r="R60" s="129"/>
      <c r="S60" s="108"/>
      <c r="T60" s="130"/>
    </row>
    <row r="61" spans="1:23" s="1" customFormat="1" x14ac:dyDescent="0.35">
      <c r="D61" s="100"/>
      <c r="E61" s="100"/>
      <c r="F61" s="100"/>
      <c r="G61" s="100"/>
      <c r="H61" s="100"/>
      <c r="I61" s="100"/>
      <c r="J61" s="100"/>
      <c r="K61" s="100"/>
      <c r="L61" s="100"/>
      <c r="M61" s="129"/>
      <c r="N61" s="129"/>
      <c r="O61" s="129"/>
      <c r="P61" s="129"/>
      <c r="Q61" s="129"/>
      <c r="R61" s="129"/>
      <c r="S61" s="108"/>
      <c r="T61" s="130"/>
    </row>
    <row r="62" spans="1:23" s="1" customFormat="1" x14ac:dyDescent="0.35">
      <c r="D62" s="100"/>
      <c r="E62" s="100"/>
      <c r="F62" s="100"/>
      <c r="G62" s="100"/>
      <c r="H62" s="100"/>
      <c r="I62" s="100"/>
      <c r="J62" s="100"/>
      <c r="K62" s="100"/>
      <c r="L62" s="100"/>
      <c r="M62" s="129"/>
      <c r="N62" s="129"/>
      <c r="O62" s="129"/>
      <c r="P62" s="129"/>
      <c r="Q62" s="129"/>
      <c r="R62" s="129"/>
      <c r="S62" s="108"/>
      <c r="T62" s="130"/>
    </row>
    <row r="63" spans="1:23" s="1" customFormat="1" x14ac:dyDescent="0.35">
      <c r="D63" s="100"/>
      <c r="E63" s="100"/>
      <c r="F63" s="100"/>
      <c r="G63" s="100"/>
      <c r="H63" s="100"/>
      <c r="I63" s="100"/>
      <c r="J63" s="100"/>
      <c r="K63" s="100"/>
      <c r="L63" s="100"/>
      <c r="M63" s="129"/>
      <c r="N63" s="129"/>
      <c r="O63" s="129"/>
      <c r="P63" s="129"/>
      <c r="Q63" s="129"/>
      <c r="R63" s="129"/>
      <c r="S63" s="108"/>
      <c r="T63" s="130"/>
    </row>
    <row r="64" spans="1:23" s="1" customFormat="1" x14ac:dyDescent="0.35">
      <c r="E64" s="100"/>
      <c r="F64" s="100"/>
      <c r="G64" s="100"/>
      <c r="I64" s="100"/>
      <c r="J64" s="100"/>
      <c r="K64" s="100"/>
      <c r="L64" s="100"/>
      <c r="M64" s="129"/>
      <c r="N64" s="129"/>
      <c r="O64" s="129"/>
      <c r="P64" s="129"/>
      <c r="Q64" s="129"/>
      <c r="R64" s="129"/>
      <c r="S64" s="108"/>
      <c r="T64" s="130"/>
      <c r="W64" s="131"/>
    </row>
    <row r="65" spans="1:23" s="1" customFormat="1" x14ac:dyDescent="0.35">
      <c r="E65" s="100"/>
      <c r="F65" s="100"/>
      <c r="G65" s="100"/>
      <c r="I65" s="100"/>
      <c r="J65" s="100"/>
      <c r="K65" s="100"/>
      <c r="L65" s="100"/>
      <c r="M65" s="129"/>
      <c r="N65" s="129"/>
      <c r="O65" s="129"/>
      <c r="P65" s="129"/>
      <c r="Q65" s="129"/>
      <c r="R65" s="129"/>
      <c r="S65" s="108"/>
      <c r="T65" s="130"/>
    </row>
    <row r="66" spans="1:23" s="1" customFormat="1" x14ac:dyDescent="0.35">
      <c r="E66" s="100"/>
      <c r="F66" s="100"/>
      <c r="G66" s="100"/>
      <c r="I66" s="100"/>
      <c r="J66" s="100"/>
      <c r="K66" s="100"/>
      <c r="L66" s="100"/>
      <c r="M66" s="129"/>
      <c r="N66" s="129"/>
      <c r="O66" s="129"/>
      <c r="P66" s="129"/>
      <c r="Q66" s="129"/>
      <c r="R66" s="129"/>
      <c r="S66" s="108"/>
      <c r="T66" s="130"/>
    </row>
    <row r="67" spans="1:23" s="1" customFormat="1" x14ac:dyDescent="0.35">
      <c r="E67" s="100"/>
      <c r="F67" s="100"/>
      <c r="G67" s="100"/>
      <c r="I67" s="100"/>
      <c r="J67" s="100"/>
      <c r="K67" s="100"/>
      <c r="L67" s="100"/>
      <c r="M67" s="129"/>
      <c r="N67" s="129"/>
      <c r="O67" s="129"/>
      <c r="P67" s="129"/>
      <c r="Q67" s="129"/>
      <c r="R67" s="129"/>
      <c r="S67" s="108"/>
      <c r="T67" s="130"/>
    </row>
    <row r="68" spans="1:23" s="1" customFormat="1" x14ac:dyDescent="0.35">
      <c r="E68" s="100"/>
      <c r="F68" s="100"/>
      <c r="G68" s="100"/>
      <c r="I68" s="100"/>
      <c r="J68" s="100"/>
      <c r="K68" s="100"/>
      <c r="L68" s="100"/>
      <c r="M68" s="129"/>
      <c r="N68" s="129"/>
      <c r="O68" s="129"/>
      <c r="P68" s="129"/>
      <c r="Q68" s="129"/>
      <c r="R68" s="129"/>
      <c r="S68" s="108"/>
      <c r="T68" s="130"/>
    </row>
    <row r="69" spans="1:23" s="1" customFormat="1" x14ac:dyDescent="0.35">
      <c r="E69" s="100"/>
      <c r="F69" s="100"/>
      <c r="G69" s="100"/>
      <c r="I69" s="100"/>
      <c r="J69" s="100"/>
      <c r="K69" s="100"/>
      <c r="L69" s="100"/>
      <c r="M69" s="129"/>
      <c r="N69" s="129"/>
      <c r="O69" s="129"/>
      <c r="P69" s="129"/>
      <c r="Q69" s="129"/>
      <c r="R69" s="129"/>
      <c r="S69" s="108"/>
      <c r="T69" s="130"/>
    </row>
    <row r="70" spans="1:23" s="1" customFormat="1" x14ac:dyDescent="0.35">
      <c r="E70" s="100"/>
      <c r="F70" s="100"/>
      <c r="G70" s="100"/>
      <c r="I70" s="100"/>
      <c r="J70" s="100"/>
      <c r="K70" s="100"/>
      <c r="L70" s="100"/>
      <c r="M70" s="129"/>
      <c r="N70" s="129"/>
      <c r="O70" s="129"/>
      <c r="P70" s="129"/>
      <c r="Q70" s="129"/>
      <c r="R70" s="129"/>
      <c r="S70" s="108"/>
      <c r="T70" s="130"/>
    </row>
    <row r="71" spans="1:23" s="1" customFormat="1" x14ac:dyDescent="0.35">
      <c r="E71" s="100"/>
      <c r="F71" s="100"/>
      <c r="G71" s="100"/>
      <c r="I71" s="100"/>
      <c r="J71" s="100"/>
      <c r="K71" s="100"/>
      <c r="L71" s="100"/>
      <c r="M71" s="129"/>
      <c r="N71" s="129"/>
      <c r="O71" s="129"/>
      <c r="P71" s="129"/>
      <c r="Q71" s="129"/>
      <c r="R71" s="129"/>
      <c r="S71" s="108"/>
      <c r="T71" s="130"/>
    </row>
    <row r="72" spans="1:23" s="1" customFormat="1" x14ac:dyDescent="0.35">
      <c r="D72" s="100"/>
      <c r="E72" s="100"/>
      <c r="F72" s="100"/>
      <c r="G72" s="100"/>
      <c r="H72" s="100"/>
      <c r="I72" s="100"/>
      <c r="J72" s="100"/>
      <c r="K72" s="100"/>
      <c r="L72" s="100"/>
      <c r="M72" s="129"/>
      <c r="N72" s="129"/>
      <c r="O72" s="129"/>
      <c r="P72" s="129"/>
      <c r="Q72" s="129"/>
      <c r="R72" s="129"/>
      <c r="S72" s="108"/>
      <c r="T72" s="130"/>
    </row>
    <row r="73" spans="1:23" s="1" customFormat="1" x14ac:dyDescent="0.35">
      <c r="D73" s="100"/>
      <c r="E73" s="100"/>
      <c r="F73" s="100"/>
      <c r="G73" s="100"/>
      <c r="H73" s="100"/>
      <c r="I73" s="100"/>
      <c r="J73" s="100"/>
      <c r="K73" s="100"/>
      <c r="L73" s="100"/>
      <c r="M73" s="129"/>
      <c r="N73" s="129"/>
      <c r="O73" s="129"/>
      <c r="P73" s="129"/>
      <c r="Q73" s="129"/>
      <c r="R73" s="129"/>
      <c r="S73" s="108"/>
      <c r="T73" s="130"/>
    </row>
    <row r="74" spans="1:23" s="1" customFormat="1" x14ac:dyDescent="0.35">
      <c r="D74" s="100"/>
      <c r="E74" s="100"/>
      <c r="F74" s="100"/>
      <c r="G74" s="100"/>
      <c r="H74" s="100"/>
      <c r="I74" s="100"/>
      <c r="J74" s="100"/>
      <c r="K74" s="100"/>
      <c r="L74" s="100"/>
      <c r="M74" s="129"/>
      <c r="N74" s="129"/>
      <c r="O74" s="129"/>
      <c r="P74" s="129"/>
      <c r="Q74" s="129"/>
      <c r="R74" s="129"/>
      <c r="S74" s="108"/>
      <c r="T74" s="130"/>
    </row>
    <row r="75" spans="1:23" s="1" customFormat="1" x14ac:dyDescent="0.35">
      <c r="A75" s="130"/>
      <c r="D75" s="100"/>
      <c r="E75" s="100"/>
      <c r="F75" s="100"/>
      <c r="G75" s="100"/>
      <c r="H75" s="100"/>
      <c r="I75" s="100"/>
      <c r="J75" s="100"/>
      <c r="K75" s="100"/>
      <c r="L75" s="100"/>
      <c r="M75" s="129"/>
      <c r="N75" s="129"/>
      <c r="O75" s="129"/>
      <c r="P75" s="129"/>
      <c r="Q75" s="129"/>
      <c r="R75" s="129"/>
      <c r="S75" s="108"/>
      <c r="T75" s="130"/>
    </row>
    <row r="76" spans="1:23" s="1" customFormat="1" x14ac:dyDescent="0.35">
      <c r="D76" s="100"/>
      <c r="E76" s="100"/>
      <c r="F76" s="100"/>
      <c r="G76" s="100"/>
      <c r="H76" s="100"/>
      <c r="I76" s="100"/>
      <c r="J76" s="100"/>
      <c r="K76" s="100"/>
      <c r="L76" s="100"/>
      <c r="M76" s="129"/>
      <c r="N76" s="129"/>
      <c r="O76" s="129"/>
      <c r="P76" s="129"/>
      <c r="Q76" s="129"/>
      <c r="R76" s="129"/>
      <c r="S76" s="108"/>
      <c r="T76" s="130"/>
    </row>
    <row r="77" spans="1:23" s="130" customFormat="1" x14ac:dyDescent="0.35">
      <c r="A77" s="1"/>
      <c r="B77" s="1"/>
      <c r="C77" s="1"/>
      <c r="D77" s="100"/>
      <c r="E77" s="100"/>
      <c r="F77" s="100"/>
      <c r="G77" s="100"/>
      <c r="H77" s="100"/>
      <c r="I77" s="100"/>
      <c r="J77" s="100"/>
      <c r="K77" s="100"/>
      <c r="L77" s="100"/>
      <c r="M77" s="129"/>
      <c r="N77" s="129"/>
      <c r="O77" s="129"/>
      <c r="P77" s="129"/>
      <c r="Q77" s="129"/>
      <c r="R77" s="129"/>
      <c r="S77" s="108"/>
      <c r="U77" s="1"/>
      <c r="V77" s="1"/>
      <c r="W77" s="1"/>
    </row>
    <row r="78" spans="1:23" s="1" customFormat="1" x14ac:dyDescent="0.35">
      <c r="D78" s="100"/>
      <c r="E78" s="100"/>
      <c r="F78" s="100"/>
      <c r="G78" s="100"/>
      <c r="H78" s="100"/>
      <c r="I78" s="100"/>
      <c r="J78" s="100"/>
      <c r="K78" s="100"/>
      <c r="L78" s="100"/>
      <c r="M78" s="129"/>
      <c r="N78" s="129"/>
      <c r="O78" s="129"/>
      <c r="P78" s="129"/>
      <c r="Q78" s="129"/>
      <c r="R78" s="129"/>
      <c r="S78" s="108"/>
      <c r="T78" s="130"/>
    </row>
    <row r="79" spans="1:23" s="1" customFormat="1" x14ac:dyDescent="0.35">
      <c r="D79" s="100"/>
      <c r="E79" s="100"/>
      <c r="F79" s="100"/>
      <c r="G79" s="100"/>
      <c r="H79" s="100"/>
      <c r="I79" s="100"/>
      <c r="J79" s="100"/>
      <c r="K79" s="100"/>
      <c r="L79" s="100"/>
      <c r="M79" s="129"/>
      <c r="N79" s="129"/>
      <c r="O79" s="129"/>
      <c r="P79" s="129"/>
      <c r="Q79" s="129"/>
      <c r="R79" s="129"/>
      <c r="S79" s="108"/>
      <c r="T79" s="130"/>
      <c r="U79" s="129"/>
    </row>
    <row r="80" spans="1:23" s="1" customFormat="1" x14ac:dyDescent="0.35">
      <c r="D80" s="100"/>
      <c r="E80" s="100"/>
      <c r="F80" s="100"/>
      <c r="G80" s="100"/>
      <c r="H80" s="100"/>
      <c r="I80" s="100"/>
      <c r="J80" s="100"/>
      <c r="K80" s="100"/>
      <c r="L80" s="100"/>
      <c r="M80" s="129"/>
      <c r="N80" s="129"/>
      <c r="O80" s="129"/>
      <c r="P80" s="129"/>
      <c r="Q80" s="129"/>
      <c r="R80" s="129"/>
      <c r="S80" s="108"/>
      <c r="T80" s="130"/>
    </row>
    <row r="81" spans="1:23" s="1" customFormat="1" x14ac:dyDescent="0.35">
      <c r="D81" s="100"/>
      <c r="E81" s="100"/>
      <c r="F81" s="100"/>
      <c r="G81" s="100"/>
      <c r="H81" s="100"/>
      <c r="I81" s="100"/>
      <c r="J81" s="100"/>
      <c r="K81" s="100"/>
      <c r="L81" s="100"/>
      <c r="M81" s="129"/>
      <c r="N81" s="129"/>
      <c r="O81" s="129"/>
      <c r="P81" s="129"/>
      <c r="Q81" s="129"/>
      <c r="R81" s="129"/>
      <c r="S81" s="108"/>
      <c r="T81" s="130"/>
      <c r="U81" s="130"/>
      <c r="V81" s="130"/>
      <c r="W81" s="130"/>
    </row>
    <row r="82" spans="1:23" s="1" customFormat="1" x14ac:dyDescent="0.35">
      <c r="D82" s="100"/>
      <c r="E82" s="100"/>
      <c r="F82" s="100"/>
      <c r="G82" s="100"/>
      <c r="H82" s="100"/>
      <c r="I82" s="100"/>
      <c r="J82" s="100"/>
      <c r="K82" s="100"/>
      <c r="L82" s="100"/>
      <c r="M82" s="129"/>
      <c r="N82" s="129"/>
      <c r="O82" s="129"/>
      <c r="P82" s="129"/>
      <c r="Q82" s="129"/>
      <c r="R82" s="129"/>
      <c r="S82" s="108"/>
      <c r="T82" s="130"/>
    </row>
    <row r="83" spans="1:23" s="1" customFormat="1" x14ac:dyDescent="0.35">
      <c r="D83" s="100"/>
      <c r="E83" s="100"/>
      <c r="F83" s="100"/>
      <c r="G83" s="100"/>
      <c r="H83" s="100"/>
      <c r="I83" s="100"/>
      <c r="J83" s="100"/>
      <c r="K83" s="100"/>
      <c r="L83" s="100"/>
      <c r="M83" s="129"/>
      <c r="N83" s="129"/>
      <c r="O83" s="129"/>
      <c r="P83" s="129"/>
      <c r="Q83" s="129"/>
      <c r="R83" s="129"/>
      <c r="S83" s="132"/>
      <c r="T83" s="130"/>
    </row>
    <row r="84" spans="1:23" s="1" customFormat="1" x14ac:dyDescent="0.35">
      <c r="A84" s="130"/>
      <c r="M84" s="130"/>
      <c r="N84" s="130"/>
      <c r="O84" s="130"/>
      <c r="P84" s="130"/>
      <c r="Q84" s="130"/>
      <c r="R84" s="130"/>
      <c r="S84" s="133"/>
      <c r="T84" s="130"/>
    </row>
    <row r="85" spans="1:23" s="1" customFormat="1" x14ac:dyDescent="0.35">
      <c r="B85" s="130"/>
      <c r="C85" s="130"/>
      <c r="D85" s="134"/>
      <c r="E85" s="130"/>
      <c r="F85" s="130"/>
      <c r="G85" s="130"/>
      <c r="H85" s="134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2"/>
      <c r="T85" s="130"/>
    </row>
    <row r="86" spans="1:23" s="1" customFormat="1" x14ac:dyDescent="0.35">
      <c r="M86" s="130"/>
      <c r="N86" s="130"/>
      <c r="O86" s="130"/>
      <c r="P86" s="130"/>
      <c r="Q86" s="130"/>
      <c r="R86" s="130"/>
      <c r="S86" s="132"/>
      <c r="T86" s="130"/>
    </row>
    <row r="87" spans="1:23" s="1" customFormat="1" x14ac:dyDescent="0.35">
      <c r="M87" s="130"/>
      <c r="N87" s="130"/>
      <c r="O87" s="130"/>
      <c r="P87" s="130"/>
      <c r="Q87" s="130"/>
      <c r="R87" s="130"/>
      <c r="S87" s="132"/>
      <c r="T87" s="130"/>
    </row>
    <row r="88" spans="1:23" s="1" customFormat="1" x14ac:dyDescent="0.35">
      <c r="M88" s="130"/>
      <c r="N88" s="130"/>
      <c r="O88" s="130"/>
      <c r="P88" s="130"/>
      <c r="Q88" s="130"/>
      <c r="R88" s="130"/>
      <c r="S88" s="132"/>
      <c r="T88" s="130"/>
    </row>
    <row r="89" spans="1:23" x14ac:dyDescent="0.3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30"/>
      <c r="N89" s="130"/>
      <c r="O89" s="130"/>
      <c r="P89" s="130"/>
      <c r="Q89" s="130"/>
      <c r="R89" s="130"/>
      <c r="U89" s="1"/>
      <c r="V89" s="1"/>
      <c r="W89" s="1"/>
    </row>
    <row r="90" spans="1:23" x14ac:dyDescent="0.35">
      <c r="U90" s="1"/>
      <c r="V90" s="1"/>
      <c r="W90" s="1"/>
    </row>
    <row r="91" spans="1:23" x14ac:dyDescent="0.35">
      <c r="U91" s="1"/>
      <c r="V91" s="1"/>
      <c r="W91" s="1"/>
    </row>
    <row r="92" spans="1:23" x14ac:dyDescent="0.35">
      <c r="U92" s="1"/>
      <c r="V92" s="1"/>
      <c r="W92" s="1"/>
    </row>
  </sheetData>
  <pageMargins left="0.7" right="0.7" top="0.75" bottom="0.75" header="0.3" footer="0.3"/>
  <pageSetup paperSize="9" scale="75" fitToHeight="0" orientation="landscape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4C3FD-68E4-489F-B6AD-06765A5D1582}">
  <dimension ref="A1:P53"/>
  <sheetViews>
    <sheetView topLeftCell="A24" workbookViewId="0">
      <selection activeCell="A45" sqref="A45"/>
    </sheetView>
  </sheetViews>
  <sheetFormatPr baseColWidth="10" defaultRowHeight="14.5" x14ac:dyDescent="0.35"/>
  <cols>
    <col min="1" max="1" width="36.7265625" customWidth="1"/>
    <col min="2" max="2" width="10.453125" customWidth="1"/>
    <col min="3" max="3" width="8.26953125" customWidth="1"/>
    <col min="4" max="4" width="9.1796875" customWidth="1"/>
    <col min="5" max="5" width="8.7265625" customWidth="1"/>
    <col min="6" max="6" width="10.1796875" customWidth="1"/>
    <col min="7" max="7" width="9.7265625" customWidth="1"/>
    <col min="8" max="8" width="11.1796875" customWidth="1"/>
    <col min="9" max="9" width="10.26953125" customWidth="1"/>
    <col min="10" max="10" width="11.6328125" customWidth="1"/>
    <col min="11" max="11" width="14" customWidth="1"/>
    <col min="12" max="12" width="49.1796875" customWidth="1"/>
    <col min="13" max="13" width="12.81640625" customWidth="1"/>
    <col min="14" max="14" width="21.1796875" customWidth="1"/>
  </cols>
  <sheetData>
    <row r="1" spans="1:14" ht="26" x14ac:dyDescent="0.6">
      <c r="A1" s="249" t="s">
        <v>481</v>
      </c>
    </row>
    <row r="2" spans="1:14" ht="26" x14ac:dyDescent="0.6">
      <c r="A2" s="249" t="s">
        <v>482</v>
      </c>
    </row>
    <row r="3" spans="1:14" ht="29" x14ac:dyDescent="0.35">
      <c r="A3" s="250"/>
      <c r="B3" s="251" t="s">
        <v>483</v>
      </c>
      <c r="C3" s="252" t="s">
        <v>484</v>
      </c>
      <c r="D3" s="252" t="s">
        <v>485</v>
      </c>
      <c r="E3" s="251" t="s">
        <v>218</v>
      </c>
      <c r="F3" s="251" t="s">
        <v>219</v>
      </c>
      <c r="G3" s="251" t="s">
        <v>220</v>
      </c>
      <c r="H3" s="251" t="s">
        <v>216</v>
      </c>
      <c r="I3" s="252" t="s">
        <v>486</v>
      </c>
      <c r="J3" s="252" t="s">
        <v>487</v>
      </c>
      <c r="K3" s="253" t="s">
        <v>488</v>
      </c>
      <c r="L3" s="254" t="s">
        <v>489</v>
      </c>
    </row>
    <row r="4" spans="1:14" s="1" customFormat="1" x14ac:dyDescent="0.35">
      <c r="A4" s="255" t="s">
        <v>490</v>
      </c>
      <c r="B4" s="256"/>
      <c r="C4" s="257"/>
      <c r="D4" s="257"/>
      <c r="E4" s="256"/>
      <c r="F4" s="256"/>
      <c r="G4" s="256"/>
      <c r="H4" s="256"/>
      <c r="I4" s="257"/>
      <c r="J4" s="257"/>
      <c r="K4" s="258"/>
      <c r="L4" s="259"/>
    </row>
    <row r="5" spans="1:14" s="88" customFormat="1" ht="15" thickBot="1" x14ac:dyDescent="0.4">
      <c r="A5" s="260" t="s">
        <v>491</v>
      </c>
      <c r="B5" s="261">
        <f>SUM(C5:J5)</f>
        <v>240000</v>
      </c>
      <c r="C5" s="261">
        <f>'[4]SH 2017'!I29</f>
        <v>13000</v>
      </c>
      <c r="D5" s="261">
        <f>'[4]SH 2017'!C29</f>
        <v>107280</v>
      </c>
      <c r="E5" s="261">
        <f>'[4]SH 2017'!E29</f>
        <v>46000</v>
      </c>
      <c r="F5" s="261">
        <f>'[4]SH 2017'!D29</f>
        <v>32130</v>
      </c>
      <c r="G5" s="261">
        <f>'[4]SH 2017'!F29</f>
        <v>33530</v>
      </c>
      <c r="H5" s="261">
        <f>'[4]SH 2017'!H29</f>
        <v>8700</v>
      </c>
      <c r="I5" s="261"/>
      <c r="J5" s="261">
        <v>-640</v>
      </c>
      <c r="K5" s="103">
        <v>240000</v>
      </c>
      <c r="L5" s="130" t="s">
        <v>492</v>
      </c>
    </row>
    <row r="6" spans="1:14" ht="15" thickTop="1" x14ac:dyDescent="0.35">
      <c r="A6" s="262" t="s">
        <v>493</v>
      </c>
      <c r="B6" s="263" t="s">
        <v>59</v>
      </c>
      <c r="C6" s="264">
        <f>+C5/$B$5</f>
        <v>5.4166666666666669E-2</v>
      </c>
      <c r="D6" s="264">
        <f t="shared" ref="D6:G6" si="0">+D5/$B$5</f>
        <v>0.44700000000000001</v>
      </c>
      <c r="E6" s="264">
        <f t="shared" si="0"/>
        <v>0.19166666666666668</v>
      </c>
      <c r="F6" s="264">
        <f t="shared" si="0"/>
        <v>0.13387499999999999</v>
      </c>
      <c r="G6" s="264">
        <f t="shared" si="0"/>
        <v>0.13970833333333332</v>
      </c>
      <c r="H6" s="264">
        <f>+H5/$B$5</f>
        <v>3.6249999999999998E-2</v>
      </c>
      <c r="I6" s="101"/>
      <c r="K6" s="265"/>
      <c r="L6" t="s">
        <v>494</v>
      </c>
    </row>
    <row r="7" spans="1:14" x14ac:dyDescent="0.35">
      <c r="A7" s="262"/>
      <c r="B7" s="263"/>
      <c r="C7" s="264"/>
      <c r="D7" s="264"/>
      <c r="E7" s="264"/>
      <c r="F7" s="264"/>
      <c r="G7" s="264"/>
      <c r="H7" s="264"/>
      <c r="I7" s="101"/>
      <c r="K7" s="265"/>
    </row>
    <row r="8" spans="1:14" ht="15" thickBot="1" x14ac:dyDescent="0.4">
      <c r="A8" s="260" t="s">
        <v>495</v>
      </c>
      <c r="B8" s="261">
        <f>SUM(C8:J8)</f>
        <v>170000</v>
      </c>
      <c r="C8" s="261">
        <f>'[4]Stange Energi 2017'!J25</f>
        <v>6000</v>
      </c>
      <c r="D8" s="261">
        <f>'[4]Stange Energi 2017'!D25</f>
        <v>55640</v>
      </c>
      <c r="E8" s="261">
        <f>'[4]Stange Energi 2017'!F25</f>
        <v>37500</v>
      </c>
      <c r="F8" s="261">
        <f>'[4]Stange Energi 2017'!E25</f>
        <v>19810</v>
      </c>
      <c r="G8" s="261">
        <f>'[4]Stange Energi 2017'!G25</f>
        <v>18110</v>
      </c>
      <c r="H8" s="261">
        <f>'[4]Stange Energi 2017'!I25</f>
        <v>4900</v>
      </c>
      <c r="I8" s="261">
        <f>'[4]Stange Energi 2017'!H25</f>
        <v>30000</v>
      </c>
      <c r="J8" s="261">
        <v>-1960</v>
      </c>
      <c r="K8" s="266">
        <v>170000</v>
      </c>
      <c r="L8" s="130" t="s">
        <v>492</v>
      </c>
    </row>
    <row r="9" spans="1:14" ht="15" thickTop="1" x14ac:dyDescent="0.35">
      <c r="A9" s="262" t="s">
        <v>493</v>
      </c>
      <c r="B9" s="263"/>
      <c r="C9" s="264">
        <f>+C8/B8</f>
        <v>3.5294117647058823E-2</v>
      </c>
      <c r="D9" s="264">
        <f t="shared" ref="D9:I9" si="1">+D8/$B$8</f>
        <v>0.32729411764705885</v>
      </c>
      <c r="E9" s="264">
        <f t="shared" si="1"/>
        <v>0.22058823529411764</v>
      </c>
      <c r="F9" s="264">
        <f t="shared" si="1"/>
        <v>0.11652941176470588</v>
      </c>
      <c r="G9" s="264">
        <f t="shared" si="1"/>
        <v>0.10652941176470589</v>
      </c>
      <c r="H9" s="264">
        <f t="shared" si="1"/>
        <v>2.8823529411764706E-2</v>
      </c>
      <c r="I9" s="264">
        <f t="shared" si="1"/>
        <v>0.17647058823529413</v>
      </c>
      <c r="K9" s="265"/>
      <c r="L9" t="s">
        <v>496</v>
      </c>
      <c r="M9" s="88"/>
    </row>
    <row r="10" spans="1:14" x14ac:dyDescent="0.35">
      <c r="A10" s="262"/>
      <c r="B10" s="263"/>
      <c r="C10" s="264"/>
      <c r="D10" s="264"/>
      <c r="E10" s="264"/>
      <c r="F10" s="264"/>
      <c r="G10" s="264"/>
      <c r="H10" s="264"/>
      <c r="I10" s="264"/>
      <c r="K10" s="265"/>
      <c r="L10" s="88"/>
      <c r="M10" s="88"/>
    </row>
    <row r="11" spans="1:14" s="88" customFormat="1" ht="15" thickBot="1" x14ac:dyDescent="0.4">
      <c r="A11" s="260" t="s">
        <v>497</v>
      </c>
      <c r="B11" s="261">
        <f>C11+D11+E11+F11+G11+H11</f>
        <v>60000</v>
      </c>
      <c r="C11" s="261">
        <v>22500</v>
      </c>
      <c r="D11" s="261">
        <v>2500</v>
      </c>
      <c r="E11" s="261">
        <v>17500</v>
      </c>
      <c r="F11" s="261">
        <v>2500</v>
      </c>
      <c r="G11" s="261">
        <v>12500</v>
      </c>
      <c r="H11" s="261">
        <v>2500</v>
      </c>
      <c r="I11" s="261"/>
      <c r="J11" s="261"/>
      <c r="K11" s="103">
        <f>B11</f>
        <v>60000</v>
      </c>
      <c r="L11" s="130" t="s">
        <v>498</v>
      </c>
    </row>
    <row r="12" spans="1:14" ht="15" thickTop="1" x14ac:dyDescent="0.35">
      <c r="A12" s="262" t="s">
        <v>493</v>
      </c>
      <c r="B12" s="263"/>
      <c r="C12" s="267">
        <f>+C11/$B$11</f>
        <v>0.375</v>
      </c>
      <c r="D12" s="264">
        <f>+D11/$B$11</f>
        <v>4.1666666666666664E-2</v>
      </c>
      <c r="E12" s="264">
        <f t="shared" ref="E12:G12" si="2">+E11/$B$11</f>
        <v>0.29166666666666669</v>
      </c>
      <c r="F12" s="264">
        <f t="shared" si="2"/>
        <v>4.1666666666666664E-2</v>
      </c>
      <c r="G12" s="264">
        <f t="shared" si="2"/>
        <v>0.20833333333333334</v>
      </c>
      <c r="H12" s="267">
        <f>+H11/$B$11</f>
        <v>4.1666666666666664E-2</v>
      </c>
      <c r="I12" s="101"/>
      <c r="K12" s="265"/>
      <c r="L12" s="121" t="s">
        <v>499</v>
      </c>
    </row>
    <row r="13" spans="1:14" x14ac:dyDescent="0.35">
      <c r="A13" s="262"/>
      <c r="B13" s="263"/>
      <c r="C13" s="267"/>
      <c r="D13" s="264"/>
      <c r="E13" s="264"/>
      <c r="F13" s="264"/>
      <c r="G13" s="264"/>
      <c r="H13" s="264"/>
      <c r="I13" s="101"/>
      <c r="K13" s="265"/>
    </row>
    <row r="14" spans="1:14" s="88" customFormat="1" ht="15" thickBot="1" x14ac:dyDescent="0.4">
      <c r="A14" s="260" t="s">
        <v>500</v>
      </c>
      <c r="B14" s="261">
        <f>SUM(C14:G14)</f>
        <v>61000</v>
      </c>
      <c r="C14" s="261">
        <v>5000</v>
      </c>
      <c r="D14" s="261">
        <v>0</v>
      </c>
      <c r="E14" s="261">
        <v>20000</v>
      </c>
      <c r="F14" s="261">
        <v>0</v>
      </c>
      <c r="G14" s="261">
        <v>36000</v>
      </c>
      <c r="H14" s="261"/>
      <c r="I14" s="261"/>
      <c r="J14" s="261"/>
      <c r="K14" s="103">
        <f>B14</f>
        <v>61000</v>
      </c>
      <c r="L14" s="130" t="s">
        <v>501</v>
      </c>
    </row>
    <row r="15" spans="1:14" ht="15" thickTop="1" x14ac:dyDescent="0.35">
      <c r="A15" s="262" t="s">
        <v>493</v>
      </c>
      <c r="B15" s="263"/>
      <c r="C15" s="267">
        <f>+C14/$B$11</f>
        <v>8.3333333333333329E-2</v>
      </c>
      <c r="D15" s="264">
        <f>+D14/$B$11</f>
        <v>0</v>
      </c>
      <c r="E15" s="264">
        <f t="shared" ref="E15:G15" si="3">+E14/$B$11</f>
        <v>0.33333333333333331</v>
      </c>
      <c r="F15" s="264">
        <f t="shared" si="3"/>
        <v>0</v>
      </c>
      <c r="G15" s="264">
        <f t="shared" si="3"/>
        <v>0.6</v>
      </c>
      <c r="H15" s="264"/>
      <c r="I15" s="101"/>
      <c r="K15" s="91"/>
      <c r="L15" t="s">
        <v>502</v>
      </c>
      <c r="N15" s="1"/>
    </row>
    <row r="16" spans="1:14" x14ac:dyDescent="0.35">
      <c r="A16" s="262"/>
      <c r="B16" s="263"/>
      <c r="C16" s="267"/>
      <c r="D16" s="264"/>
      <c r="E16" s="264"/>
      <c r="F16" s="264"/>
      <c r="G16" s="264"/>
      <c r="H16" s="264"/>
      <c r="I16" s="101"/>
      <c r="K16" s="91"/>
      <c r="N16" s="1"/>
    </row>
    <row r="17" spans="1:15" ht="15" thickBot="1" x14ac:dyDescent="0.4">
      <c r="A17" s="260" t="s">
        <v>149</v>
      </c>
      <c r="B17" s="261">
        <f>SUM(C17:G17)</f>
        <v>0</v>
      </c>
      <c r="C17" s="261">
        <v>0</v>
      </c>
      <c r="D17" s="261">
        <v>0</v>
      </c>
      <c r="E17" s="261">
        <v>0</v>
      </c>
      <c r="F17" s="261">
        <v>0</v>
      </c>
      <c r="G17" s="261">
        <v>0</v>
      </c>
      <c r="H17" s="261"/>
      <c r="I17" s="261"/>
      <c r="J17" s="261"/>
      <c r="K17" s="268">
        <f>B17</f>
        <v>0</v>
      </c>
      <c r="L17" s="88" t="s">
        <v>503</v>
      </c>
      <c r="N17" s="1"/>
    </row>
    <row r="18" spans="1:15" ht="15" thickTop="1" x14ac:dyDescent="0.35">
      <c r="A18" s="262" t="s">
        <v>493</v>
      </c>
      <c r="B18" s="263"/>
      <c r="C18" s="267">
        <f>+C17/$B$11</f>
        <v>0</v>
      </c>
      <c r="D18" s="264">
        <f>+D17/$B$11</f>
        <v>0</v>
      </c>
      <c r="E18" s="264">
        <f t="shared" ref="E18:G18" si="4">+E17/$B$11</f>
        <v>0</v>
      </c>
      <c r="F18" s="264">
        <f t="shared" si="4"/>
        <v>0</v>
      </c>
      <c r="G18" s="264">
        <f t="shared" si="4"/>
        <v>0</v>
      </c>
      <c r="H18" s="264"/>
      <c r="I18" s="101"/>
      <c r="K18" s="91"/>
      <c r="N18" s="1"/>
    </row>
    <row r="19" spans="1:15" x14ac:dyDescent="0.35">
      <c r="A19" s="262"/>
      <c r="B19" s="263"/>
      <c r="C19" s="267"/>
      <c r="D19" s="264"/>
      <c r="E19" s="264"/>
      <c r="F19" s="264"/>
      <c r="G19" s="264"/>
      <c r="H19" s="264"/>
      <c r="I19" s="101"/>
      <c r="K19" s="91"/>
      <c r="N19" s="1"/>
    </row>
    <row r="20" spans="1:15" ht="15" thickBot="1" x14ac:dyDescent="0.4">
      <c r="A20" s="260" t="s">
        <v>151</v>
      </c>
      <c r="B20" s="261">
        <f>SUM(C20:J20)</f>
        <v>20000</v>
      </c>
      <c r="C20" s="261">
        <v>0</v>
      </c>
      <c r="D20" s="261">
        <v>5000</v>
      </c>
      <c r="E20" s="261">
        <v>0</v>
      </c>
      <c r="F20" s="261">
        <v>10000</v>
      </c>
      <c r="G20" s="261">
        <v>0</v>
      </c>
      <c r="H20" s="261">
        <v>5000</v>
      </c>
      <c r="I20" s="261"/>
      <c r="J20" s="261"/>
      <c r="K20" s="268">
        <f>B20</f>
        <v>20000</v>
      </c>
      <c r="L20" s="88" t="s">
        <v>504</v>
      </c>
      <c r="N20" s="1"/>
    </row>
    <row r="21" spans="1:15" ht="15" thickTop="1" x14ac:dyDescent="0.35">
      <c r="A21" s="262" t="s">
        <v>493</v>
      </c>
      <c r="B21" s="263"/>
      <c r="C21" s="267">
        <f>+C20/$B$11</f>
        <v>0</v>
      </c>
      <c r="D21" s="264">
        <f>+D20/$B$11</f>
        <v>8.3333333333333329E-2</v>
      </c>
      <c r="E21" s="264">
        <f t="shared" ref="E21:G21" si="5">+E20/$B$11</f>
        <v>0</v>
      </c>
      <c r="F21" s="264">
        <f t="shared" si="5"/>
        <v>0.16666666666666666</v>
      </c>
      <c r="G21" s="264">
        <f t="shared" si="5"/>
        <v>0</v>
      </c>
      <c r="H21" s="264"/>
      <c r="I21" s="101"/>
      <c r="K21" s="91"/>
      <c r="N21" s="1"/>
    </row>
    <row r="22" spans="1:15" x14ac:dyDescent="0.35">
      <c r="A22" s="262"/>
      <c r="B22" s="263"/>
      <c r="C22" s="267"/>
      <c r="D22" s="264"/>
      <c r="E22" s="264"/>
      <c r="F22" s="264"/>
      <c r="G22" s="264"/>
      <c r="H22" s="264"/>
      <c r="I22" s="101"/>
      <c r="K22" s="91"/>
      <c r="N22" s="1"/>
    </row>
    <row r="23" spans="1:15" ht="15" thickBot="1" x14ac:dyDescent="0.4">
      <c r="A23" s="260" t="s">
        <v>505</v>
      </c>
      <c r="B23" s="261">
        <f>SUM(C23:G23)</f>
        <v>13000</v>
      </c>
      <c r="C23" s="261">
        <v>0</v>
      </c>
      <c r="D23" s="261">
        <v>5000</v>
      </c>
      <c r="E23" s="261">
        <v>3000</v>
      </c>
      <c r="F23" s="261">
        <v>2000</v>
      </c>
      <c r="G23" s="261">
        <v>3000</v>
      </c>
      <c r="H23" s="261"/>
      <c r="I23" s="261"/>
      <c r="J23" s="261"/>
      <c r="K23" s="268">
        <f>B23</f>
        <v>13000</v>
      </c>
      <c r="L23" s="88" t="s">
        <v>506</v>
      </c>
      <c r="M23" s="88"/>
      <c r="N23" s="1"/>
    </row>
    <row r="24" spans="1:15" ht="15" thickTop="1" x14ac:dyDescent="0.35">
      <c r="A24" s="262" t="s">
        <v>493</v>
      </c>
      <c r="B24" s="263"/>
      <c r="C24" s="267">
        <f>+C23/$B$11</f>
        <v>0</v>
      </c>
      <c r="D24" s="264">
        <f>+D23/$B$11</f>
        <v>8.3333333333333329E-2</v>
      </c>
      <c r="E24" s="264">
        <f t="shared" ref="E24:G24" si="6">+E23/$B$11</f>
        <v>0.05</v>
      </c>
      <c r="F24" s="264">
        <f t="shared" si="6"/>
        <v>3.3333333333333333E-2</v>
      </c>
      <c r="G24" s="264">
        <f t="shared" si="6"/>
        <v>0.05</v>
      </c>
      <c r="H24" s="264"/>
      <c r="I24" s="101"/>
      <c r="K24" s="91"/>
      <c r="L24" t="s">
        <v>507</v>
      </c>
      <c r="N24" s="1"/>
    </row>
    <row r="25" spans="1:15" x14ac:dyDescent="0.35">
      <c r="A25" s="262"/>
      <c r="B25" s="263"/>
      <c r="C25" s="267"/>
      <c r="D25" s="264"/>
      <c r="E25" s="264"/>
      <c r="F25" s="264"/>
      <c r="G25" s="264"/>
      <c r="H25" s="264"/>
      <c r="I25" s="101"/>
      <c r="K25" s="91"/>
      <c r="N25" s="1"/>
    </row>
    <row r="26" spans="1:15" s="88" customFormat="1" ht="15" thickBot="1" x14ac:dyDescent="0.4">
      <c r="A26" s="260" t="s">
        <v>508</v>
      </c>
      <c r="B26" s="261">
        <f>SUM(C26:G26)</f>
        <v>30000</v>
      </c>
      <c r="C26" s="261">
        <v>4000</v>
      </c>
      <c r="D26" s="261">
        <v>20000</v>
      </c>
      <c r="E26" s="261">
        <v>0</v>
      </c>
      <c r="F26" s="261">
        <v>0</v>
      </c>
      <c r="G26" s="261">
        <v>6000</v>
      </c>
      <c r="H26" s="261"/>
      <c r="I26" s="261"/>
      <c r="J26" s="261"/>
      <c r="K26" s="103">
        <f>B26</f>
        <v>30000</v>
      </c>
      <c r="L26" s="88" t="s">
        <v>509</v>
      </c>
      <c r="M26" s="122"/>
      <c r="N26" s="122" t="s">
        <v>59</v>
      </c>
      <c r="O26" s="122" t="s">
        <v>59</v>
      </c>
    </row>
    <row r="27" spans="1:15" ht="15" thickTop="1" x14ac:dyDescent="0.35">
      <c r="A27" s="262" t="s">
        <v>493</v>
      </c>
      <c r="B27" s="263"/>
      <c r="C27" s="267">
        <f>+C26/$B$11</f>
        <v>6.6666666666666666E-2</v>
      </c>
      <c r="D27" s="264">
        <f>+D26/$B$11</f>
        <v>0.33333333333333331</v>
      </c>
      <c r="E27" s="264">
        <f t="shared" ref="E27:G27" si="7">+E26/$B$11</f>
        <v>0</v>
      </c>
      <c r="F27" s="264">
        <f t="shared" si="7"/>
        <v>0</v>
      </c>
      <c r="G27" s="264">
        <f t="shared" si="7"/>
        <v>0.1</v>
      </c>
      <c r="H27" s="264"/>
      <c r="I27" s="101"/>
      <c r="K27" s="91"/>
      <c r="N27" s="1"/>
    </row>
    <row r="28" spans="1:15" x14ac:dyDescent="0.35">
      <c r="A28" s="262"/>
      <c r="B28" s="263"/>
      <c r="C28" s="267"/>
      <c r="D28" s="264"/>
      <c r="E28" s="264"/>
      <c r="F28" s="264"/>
      <c r="G28" s="264"/>
      <c r="H28" s="264"/>
      <c r="I28" s="101"/>
      <c r="K28" s="91"/>
      <c r="N28" s="1"/>
    </row>
    <row r="29" spans="1:15" ht="15" thickBot="1" x14ac:dyDescent="0.4">
      <c r="A29" s="260" t="s">
        <v>510</v>
      </c>
      <c r="B29" s="261">
        <f>SUM(C29:J29)</f>
        <v>594000</v>
      </c>
      <c r="C29" s="261">
        <f>C5+C8+C11+++C14+C17+C20+C23+C26</f>
        <v>50500</v>
      </c>
      <c r="D29" s="261">
        <f t="shared" ref="D29:J29" si="8">D5+D8+D11+++D14+D17+D20+D23+D26</f>
        <v>195420</v>
      </c>
      <c r="E29" s="261">
        <f t="shared" si="8"/>
        <v>124000</v>
      </c>
      <c r="F29" s="261">
        <f t="shared" si="8"/>
        <v>66440</v>
      </c>
      <c r="G29" s="261">
        <f t="shared" si="8"/>
        <v>109140</v>
      </c>
      <c r="H29" s="261">
        <f t="shared" si="8"/>
        <v>21100</v>
      </c>
      <c r="I29" s="261">
        <f t="shared" si="8"/>
        <v>30000</v>
      </c>
      <c r="J29" s="261">
        <f t="shared" si="8"/>
        <v>-2600</v>
      </c>
      <c r="K29" s="91"/>
      <c r="N29" s="1"/>
    </row>
    <row r="30" spans="1:15" ht="15" thickTop="1" x14ac:dyDescent="0.35">
      <c r="A30" s="262"/>
      <c r="B30" s="263"/>
      <c r="C30" s="267"/>
      <c r="D30" s="264"/>
      <c r="E30" s="264"/>
      <c r="F30" s="264"/>
      <c r="G30" s="264"/>
      <c r="H30" s="264"/>
      <c r="I30" s="101"/>
      <c r="K30" s="91"/>
      <c r="N30" s="1"/>
    </row>
    <row r="31" spans="1:15" x14ac:dyDescent="0.35">
      <c r="A31" t="s">
        <v>511</v>
      </c>
      <c r="B31" s="129">
        <v>44500</v>
      </c>
      <c r="C31" s="101"/>
      <c r="D31" s="101">
        <v>0</v>
      </c>
      <c r="E31" s="101">
        <v>0</v>
      </c>
      <c r="F31" s="101">
        <v>0</v>
      </c>
      <c r="G31" s="101">
        <v>0</v>
      </c>
      <c r="H31" s="101">
        <v>0</v>
      </c>
      <c r="I31" s="101"/>
      <c r="K31" s="131"/>
      <c r="L31" s="134" t="s">
        <v>512</v>
      </c>
      <c r="M31" s="122">
        <v>0</v>
      </c>
    </row>
    <row r="32" spans="1:15" x14ac:dyDescent="0.35">
      <c r="A32" s="269" t="s">
        <v>513</v>
      </c>
      <c r="B32" s="129">
        <v>50000</v>
      </c>
      <c r="C32" s="101">
        <v>0</v>
      </c>
      <c r="D32" s="101">
        <v>0</v>
      </c>
      <c r="E32" s="101"/>
      <c r="F32" s="101"/>
      <c r="G32" s="101"/>
      <c r="H32" s="101"/>
      <c r="I32" s="101"/>
      <c r="K32" s="131"/>
      <c r="L32" s="131"/>
      <c r="M32" s="122"/>
    </row>
    <row r="33" spans="1:16" x14ac:dyDescent="0.35">
      <c r="A33" t="s">
        <v>514</v>
      </c>
      <c r="B33" s="102">
        <v>6000</v>
      </c>
      <c r="C33" s="101"/>
      <c r="D33" s="101"/>
      <c r="E33" s="101"/>
      <c r="F33" s="101">
        <v>0</v>
      </c>
      <c r="G33" s="101"/>
      <c r="H33" s="101"/>
      <c r="I33" s="101">
        <v>0</v>
      </c>
      <c r="J33" s="101" t="s">
        <v>59</v>
      </c>
      <c r="K33" s="123"/>
    </row>
    <row r="34" spans="1:16" s="88" customFormat="1" ht="15" thickBot="1" x14ac:dyDescent="0.4">
      <c r="A34" s="260" t="s">
        <v>515</v>
      </c>
      <c r="B34" s="261">
        <f t="shared" ref="B34:J34" si="9">SUM(B31:B33)</f>
        <v>100500</v>
      </c>
      <c r="C34" s="261">
        <f t="shared" si="9"/>
        <v>0</v>
      </c>
      <c r="D34" s="261">
        <f t="shared" si="9"/>
        <v>0</v>
      </c>
      <c r="E34" s="261">
        <f t="shared" si="9"/>
        <v>0</v>
      </c>
      <c r="F34" s="261">
        <f t="shared" si="9"/>
        <v>0</v>
      </c>
      <c r="G34" s="261">
        <f t="shared" si="9"/>
        <v>0</v>
      </c>
      <c r="H34" s="261">
        <f t="shared" si="9"/>
        <v>0</v>
      </c>
      <c r="I34" s="261">
        <f t="shared" si="9"/>
        <v>0</v>
      </c>
      <c r="J34" s="261">
        <f t="shared" si="9"/>
        <v>0</v>
      </c>
      <c r="K34" s="270">
        <f>B34</f>
        <v>100500</v>
      </c>
    </row>
    <row r="35" spans="1:16" ht="15" thickTop="1" x14ac:dyDescent="0.35">
      <c r="B35" s="102"/>
      <c r="C35" s="101"/>
      <c r="D35" s="101"/>
      <c r="E35" s="101"/>
      <c r="F35" s="101"/>
      <c r="G35" s="101"/>
      <c r="H35" s="101"/>
      <c r="I35" s="101"/>
    </row>
    <row r="36" spans="1:16" s="88" customFormat="1" x14ac:dyDescent="0.35">
      <c r="A36" s="118" t="s">
        <v>516</v>
      </c>
      <c r="B36" s="119">
        <f>SUM(C36:J36)</f>
        <v>594000</v>
      </c>
      <c r="C36" s="119">
        <f>C29+C34</f>
        <v>50500</v>
      </c>
      <c r="D36" s="119">
        <f t="shared" ref="D36:J36" si="10">D29+D34</f>
        <v>195420</v>
      </c>
      <c r="E36" s="119">
        <f t="shared" si="10"/>
        <v>124000</v>
      </c>
      <c r="F36" s="119">
        <f t="shared" si="10"/>
        <v>66440</v>
      </c>
      <c r="G36" s="119">
        <f t="shared" si="10"/>
        <v>109140</v>
      </c>
      <c r="H36" s="119">
        <f t="shared" si="10"/>
        <v>21100</v>
      </c>
      <c r="I36" s="119">
        <f t="shared" si="10"/>
        <v>30000</v>
      </c>
      <c r="J36" s="119">
        <f t="shared" si="10"/>
        <v>-2600</v>
      </c>
    </row>
    <row r="37" spans="1:16" s="88" customFormat="1" x14ac:dyDescent="0.35">
      <c r="A37" s="259"/>
      <c r="B37" s="271"/>
      <c r="C37" s="271"/>
      <c r="D37" s="271"/>
      <c r="E37" s="271"/>
      <c r="F37" s="271"/>
      <c r="G37" s="271"/>
      <c r="H37" s="271"/>
      <c r="I37" s="271"/>
      <c r="J37" s="271"/>
    </row>
    <row r="38" spans="1:16" x14ac:dyDescent="0.35">
      <c r="A38" s="88" t="s">
        <v>517</v>
      </c>
      <c r="B38" s="102"/>
      <c r="C38" s="101"/>
      <c r="D38" s="101"/>
      <c r="E38" s="101"/>
      <c r="F38" s="101"/>
      <c r="G38" s="101"/>
      <c r="H38" s="101"/>
      <c r="I38" s="101"/>
      <c r="O38" s="272"/>
      <c r="P38" s="106"/>
    </row>
    <row r="39" spans="1:16" x14ac:dyDescent="0.35">
      <c r="A39" t="s">
        <v>518</v>
      </c>
      <c r="B39" s="102">
        <f>SUM(C39:J39)</f>
        <v>150000</v>
      </c>
      <c r="C39" s="101"/>
      <c r="D39" s="101">
        <v>70000</v>
      </c>
      <c r="E39" s="101">
        <v>30000</v>
      </c>
      <c r="F39" s="101">
        <v>20000</v>
      </c>
      <c r="G39" s="101">
        <v>20000</v>
      </c>
      <c r="H39" s="101">
        <v>10000</v>
      </c>
      <c r="I39" s="101"/>
      <c r="K39" s="1" t="s">
        <v>519</v>
      </c>
      <c r="O39" s="272"/>
      <c r="P39" s="106"/>
    </row>
    <row r="40" spans="1:16" x14ac:dyDescent="0.35">
      <c r="A40" t="s">
        <v>520</v>
      </c>
      <c r="B40" s="102">
        <f>SUM(C40:J40)</f>
        <v>130000</v>
      </c>
      <c r="C40" s="101"/>
      <c r="D40" s="101">
        <v>50000</v>
      </c>
      <c r="E40" s="101">
        <v>25000</v>
      </c>
      <c r="F40" s="101">
        <v>25000</v>
      </c>
      <c r="G40" s="101">
        <v>25000</v>
      </c>
      <c r="H40" s="101">
        <v>5000</v>
      </c>
      <c r="I40" s="101"/>
      <c r="K40" t="s">
        <v>521</v>
      </c>
    </row>
    <row r="41" spans="1:16" x14ac:dyDescent="0.35">
      <c r="A41" t="s">
        <v>522</v>
      </c>
      <c r="B41" s="102">
        <f>SUM(C41:J41)</f>
        <v>0</v>
      </c>
      <c r="C41" s="101">
        <v>-85000</v>
      </c>
      <c r="D41" s="101">
        <v>85000</v>
      </c>
      <c r="E41" s="101"/>
      <c r="F41" s="101"/>
      <c r="G41" s="101"/>
      <c r="H41" s="101"/>
      <c r="I41" s="101"/>
      <c r="J41" t="s">
        <v>523</v>
      </c>
      <c r="K41" t="s">
        <v>524</v>
      </c>
      <c r="P41" s="106"/>
    </row>
    <row r="42" spans="1:16" x14ac:dyDescent="0.35">
      <c r="A42" t="s">
        <v>525</v>
      </c>
      <c r="B42" s="102">
        <f t="shared" ref="B42:B45" si="11">SUM(C42:J42)</f>
        <v>0</v>
      </c>
      <c r="C42" s="101">
        <v>30000</v>
      </c>
      <c r="D42" s="101">
        <v>-30000</v>
      </c>
      <c r="E42" s="101"/>
      <c r="F42" s="101"/>
      <c r="G42" s="101"/>
      <c r="H42" s="101"/>
      <c r="I42" s="101"/>
      <c r="J42" t="s">
        <v>523</v>
      </c>
      <c r="K42" t="s">
        <v>526</v>
      </c>
      <c r="O42" s="273"/>
      <c r="P42" s="106"/>
    </row>
    <row r="43" spans="1:16" x14ac:dyDescent="0.35">
      <c r="A43" t="s">
        <v>527</v>
      </c>
      <c r="B43" s="102">
        <f t="shared" si="11"/>
        <v>0</v>
      </c>
      <c r="C43" s="101">
        <v>-56000</v>
      </c>
      <c r="D43" s="101">
        <v>56000</v>
      </c>
      <c r="E43" s="101"/>
      <c r="F43" s="101"/>
      <c r="G43" s="101"/>
      <c r="H43" s="101"/>
      <c r="I43" s="101"/>
      <c r="J43" t="s">
        <v>523</v>
      </c>
      <c r="K43" t="s">
        <v>528</v>
      </c>
      <c r="O43" s="273"/>
      <c r="P43" s="106"/>
    </row>
    <row r="44" spans="1:16" x14ac:dyDescent="0.35">
      <c r="A44" t="s">
        <v>529</v>
      </c>
      <c r="B44" s="102">
        <f t="shared" si="11"/>
        <v>0</v>
      </c>
      <c r="C44" s="101">
        <v>70000</v>
      </c>
      <c r="D44" s="101">
        <v>-70000</v>
      </c>
      <c r="E44" s="101"/>
      <c r="F44" s="101"/>
      <c r="G44" s="101"/>
      <c r="H44" s="101"/>
      <c r="I44" s="101"/>
      <c r="J44" t="s">
        <v>523</v>
      </c>
      <c r="K44" t="s">
        <v>530</v>
      </c>
    </row>
    <row r="45" spans="1:16" x14ac:dyDescent="0.35">
      <c r="A45" t="s">
        <v>531</v>
      </c>
      <c r="B45" s="102">
        <f t="shared" si="11"/>
        <v>0</v>
      </c>
      <c r="C45" s="101"/>
      <c r="D45" s="101"/>
      <c r="E45" s="101">
        <v>0</v>
      </c>
      <c r="F45" s="101"/>
      <c r="G45" s="101">
        <v>0</v>
      </c>
      <c r="H45" s="101"/>
      <c r="I45" s="101"/>
      <c r="K45" t="s">
        <v>532</v>
      </c>
    </row>
    <row r="46" spans="1:16" x14ac:dyDescent="0.35">
      <c r="A46" t="s">
        <v>59</v>
      </c>
      <c r="B46" s="102"/>
      <c r="C46" s="101"/>
      <c r="D46" s="101"/>
      <c r="E46" s="101"/>
      <c r="F46" s="101"/>
      <c r="G46" s="101"/>
      <c r="H46" s="101"/>
      <c r="I46" s="101"/>
    </row>
    <row r="47" spans="1:16" s="88" customFormat="1" ht="15" thickBot="1" x14ac:dyDescent="0.4">
      <c r="A47" s="274" t="s">
        <v>533</v>
      </c>
      <c r="B47" s="275">
        <f>SUM(C47:J47)</f>
        <v>280000</v>
      </c>
      <c r="C47" s="275">
        <f t="shared" ref="C47:J47" si="12">SUM(C39:C46)</f>
        <v>-41000</v>
      </c>
      <c r="D47" s="275">
        <f t="shared" si="12"/>
        <v>161000</v>
      </c>
      <c r="E47" s="275">
        <f t="shared" si="12"/>
        <v>55000</v>
      </c>
      <c r="F47" s="275">
        <f t="shared" si="12"/>
        <v>45000</v>
      </c>
      <c r="G47" s="275">
        <f t="shared" si="12"/>
        <v>45000</v>
      </c>
      <c r="H47" s="275">
        <f t="shared" si="12"/>
        <v>15000</v>
      </c>
      <c r="I47" s="275">
        <f t="shared" si="12"/>
        <v>0</v>
      </c>
      <c r="J47" s="275">
        <f t="shared" si="12"/>
        <v>0</v>
      </c>
      <c r="N47" s="122"/>
      <c r="P47" s="122"/>
    </row>
    <row r="48" spans="1:16" ht="15" thickTop="1" x14ac:dyDescent="0.35">
      <c r="B48" s="102"/>
      <c r="C48" s="101"/>
      <c r="D48" s="101"/>
      <c r="E48" s="101"/>
      <c r="F48" s="101"/>
      <c r="G48" s="101"/>
      <c r="H48" s="101"/>
      <c r="I48" s="101"/>
    </row>
    <row r="49" spans="1:14" x14ac:dyDescent="0.35">
      <c r="G49" s="101"/>
      <c r="H49" s="101"/>
      <c r="I49" s="101"/>
      <c r="N49" s="123"/>
    </row>
    <row r="50" spans="1:14" s="88" customFormat="1" ht="15" thickBot="1" x14ac:dyDescent="0.4">
      <c r="A50" s="276" t="s">
        <v>534</v>
      </c>
      <c r="B50" s="277">
        <f>SUM(C50:J50)</f>
        <v>314000</v>
      </c>
      <c r="C50" s="277">
        <f t="shared" ref="C50:J50" si="13">C36-C47</f>
        <v>91500</v>
      </c>
      <c r="D50" s="277">
        <f t="shared" si="13"/>
        <v>34420</v>
      </c>
      <c r="E50" s="277">
        <f t="shared" si="13"/>
        <v>69000</v>
      </c>
      <c r="F50" s="277">
        <f t="shared" si="13"/>
        <v>21440</v>
      </c>
      <c r="G50" s="277">
        <f t="shared" si="13"/>
        <v>64140</v>
      </c>
      <c r="H50" s="277">
        <f t="shared" si="13"/>
        <v>6100</v>
      </c>
      <c r="I50" s="277">
        <f t="shared" si="13"/>
        <v>30000</v>
      </c>
      <c r="J50" s="277">
        <f t="shared" si="13"/>
        <v>-2600</v>
      </c>
    </row>
    <row r="51" spans="1:14" ht="15" thickTop="1" x14ac:dyDescent="0.35">
      <c r="A51" s="88"/>
      <c r="B51" s="101"/>
      <c r="C51" s="101"/>
      <c r="D51" s="101"/>
      <c r="E51" s="101"/>
      <c r="F51" s="101"/>
      <c r="G51" s="101"/>
      <c r="H51" s="101"/>
      <c r="I51" s="102"/>
      <c r="J51" s="102"/>
    </row>
    <row r="52" spans="1:14" x14ac:dyDescent="0.35">
      <c r="A52" t="s">
        <v>59</v>
      </c>
      <c r="D52" s="101"/>
      <c r="G52" s="123"/>
      <c r="H52" s="123"/>
    </row>
    <row r="53" spans="1:14" x14ac:dyDescent="0.35">
      <c r="D53" s="123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02CC-EA1F-42FF-9474-BB87541CDC3D}">
  <dimension ref="A1:T100"/>
  <sheetViews>
    <sheetView topLeftCell="A52" workbookViewId="0">
      <selection activeCell="F91" sqref="F91"/>
    </sheetView>
  </sheetViews>
  <sheetFormatPr baseColWidth="10" defaultRowHeight="14.5" x14ac:dyDescent="0.35"/>
  <cols>
    <col min="1" max="1" width="1.453125" customWidth="1"/>
    <col min="2" max="2" width="8.1796875" bestFit="1" customWidth="1"/>
    <col min="3" max="3" width="34.26953125" style="2" customWidth="1"/>
    <col min="4" max="5" width="9.26953125" customWidth="1"/>
    <col min="6" max="6" width="13.81640625" style="3" bestFit="1" customWidth="1"/>
    <col min="7" max="7" width="9.81640625" style="4" customWidth="1"/>
    <col min="8" max="15" width="10.90625" style="5"/>
    <col min="16" max="16" width="11.81640625" style="5" bestFit="1" customWidth="1"/>
    <col min="17" max="19" width="10.90625" style="5"/>
    <col min="20" max="20" width="10.90625" style="6"/>
  </cols>
  <sheetData>
    <row r="1" spans="1:20" x14ac:dyDescent="0.35">
      <c r="A1" s="1"/>
      <c r="B1" s="1"/>
      <c r="G1" s="18" t="s">
        <v>114</v>
      </c>
      <c r="H1" s="19"/>
      <c r="I1" s="19"/>
      <c r="J1" s="19"/>
      <c r="K1" s="19"/>
    </row>
    <row r="2" spans="1:20" x14ac:dyDescent="0.35">
      <c r="A2" s="1"/>
      <c r="B2" s="1"/>
      <c r="G2" s="18" t="s">
        <v>115</v>
      </c>
      <c r="H2" s="20"/>
      <c r="I2" s="20"/>
      <c r="J2" s="20"/>
      <c r="K2" s="19"/>
    </row>
    <row r="3" spans="1:20" x14ac:dyDescent="0.35">
      <c r="G3" s="18" t="s">
        <v>116</v>
      </c>
      <c r="H3" s="20"/>
      <c r="I3" s="20"/>
      <c r="J3" s="20"/>
      <c r="K3" s="19"/>
    </row>
    <row r="4" spans="1:20" x14ac:dyDescent="0.35">
      <c r="H4" s="9">
        <v>1</v>
      </c>
      <c r="I4" s="9">
        <v>2</v>
      </c>
      <c r="J4" s="9">
        <v>3</v>
      </c>
      <c r="K4" s="9">
        <v>4</v>
      </c>
      <c r="L4" s="9">
        <v>5</v>
      </c>
      <c r="M4" s="9">
        <v>6</v>
      </c>
      <c r="N4" s="9">
        <v>7</v>
      </c>
      <c r="O4" s="9">
        <v>8</v>
      </c>
      <c r="P4" s="9">
        <v>9</v>
      </c>
      <c r="Q4" s="9">
        <v>10</v>
      </c>
      <c r="R4" s="9">
        <v>11</v>
      </c>
      <c r="S4" s="9">
        <v>12</v>
      </c>
      <c r="T4" s="9">
        <v>12</v>
      </c>
    </row>
    <row r="5" spans="1:20" s="10" customFormat="1" ht="13" x14ac:dyDescent="0.3">
      <c r="B5" s="10" t="s">
        <v>2</v>
      </c>
      <c r="C5" s="11" t="s">
        <v>3</v>
      </c>
      <c r="D5" s="12" t="s">
        <v>4</v>
      </c>
      <c r="E5" s="12"/>
      <c r="F5" s="13" t="s">
        <v>117</v>
      </c>
      <c r="G5" s="14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13" t="s">
        <v>12</v>
      </c>
      <c r="M5" s="13" t="s">
        <v>13</v>
      </c>
      <c r="N5" s="13" t="s">
        <v>14</v>
      </c>
      <c r="O5" s="13" t="s">
        <v>15</v>
      </c>
      <c r="P5" s="13" t="s">
        <v>16</v>
      </c>
      <c r="Q5" s="13" t="s">
        <v>17</v>
      </c>
      <c r="R5" s="13" t="s">
        <v>18</v>
      </c>
      <c r="S5" s="13" t="s">
        <v>19</v>
      </c>
      <c r="T5" s="13" t="s">
        <v>20</v>
      </c>
    </row>
    <row r="6" spans="1:20" ht="5.25" customHeight="1" x14ac:dyDescent="0.35"/>
    <row r="7" spans="1:20" x14ac:dyDescent="0.35">
      <c r="B7">
        <v>3000</v>
      </c>
      <c r="C7" s="2" t="s">
        <v>119</v>
      </c>
      <c r="D7">
        <v>1</v>
      </c>
      <c r="F7" s="3">
        <f>'[8]Input 102 Klubbhus, drift'!F7+'[8]Input 103 Aktiv i Ottestad'!F7+'[8]Input 110 100-års jubileum'!F7+'[8]Input 105 Idrettens dag'!F7+'[8]Input 106 Idrettsgalla'!F7+'[8]Input 107 Administrasjonen'!F7+'[8]Input 109 Bragdmerkefest'!F7</f>
        <v>732000</v>
      </c>
      <c r="G7" s="4">
        <v>1</v>
      </c>
      <c r="H7" s="5">
        <f t="shared" ref="H7:S9" si="0">IF($G7&lt;&gt;0,VLOOKUP($G7,Fordeling,H$4+3,FALSE)*$F7,0)</f>
        <v>61000</v>
      </c>
      <c r="I7" s="5">
        <f t="shared" si="0"/>
        <v>61000</v>
      </c>
      <c r="J7" s="5">
        <f t="shared" si="0"/>
        <v>61000</v>
      </c>
      <c r="K7" s="5">
        <f t="shared" si="0"/>
        <v>61000</v>
      </c>
      <c r="L7" s="5">
        <f t="shared" si="0"/>
        <v>61000</v>
      </c>
      <c r="M7" s="5">
        <f t="shared" si="0"/>
        <v>61000</v>
      </c>
      <c r="N7" s="5">
        <f t="shared" si="0"/>
        <v>61000</v>
      </c>
      <c r="O7" s="5">
        <f t="shared" si="0"/>
        <v>61000</v>
      </c>
      <c r="P7" s="5">
        <f t="shared" si="0"/>
        <v>61000</v>
      </c>
      <c r="Q7" s="5">
        <f t="shared" si="0"/>
        <v>61000</v>
      </c>
      <c r="R7" s="5">
        <f t="shared" si="0"/>
        <v>61000</v>
      </c>
      <c r="S7" s="5">
        <f t="shared" si="0"/>
        <v>61000</v>
      </c>
    </row>
    <row r="8" spans="1:20" x14ac:dyDescent="0.35">
      <c r="B8">
        <v>3010</v>
      </c>
      <c r="C8" s="2" t="s">
        <v>22</v>
      </c>
      <c r="D8">
        <v>1</v>
      </c>
      <c r="F8" s="3">
        <f>'[8]Input 102 Klubbhus, drift'!F8+'[8]Input 103 Aktiv i Ottestad'!F8+'[8]Input 110 100-års jubileum'!F8+'[8]Input 105 Idrettens dag'!F8+'[8]Input 106 Idrettsgalla'!F8+'[8]Input 107 Administrasjonen'!F8+'[8]Input 109 Bragdmerkefest'!F8</f>
        <v>50000</v>
      </c>
      <c r="G8" s="4">
        <v>1</v>
      </c>
      <c r="H8" s="5">
        <f t="shared" si="0"/>
        <v>4166.6666666666661</v>
      </c>
      <c r="I8" s="5">
        <f t="shared" si="0"/>
        <v>4166.6666666666661</v>
      </c>
      <c r="J8" s="5">
        <f t="shared" si="0"/>
        <v>4166.6666666666661</v>
      </c>
      <c r="K8" s="5">
        <f t="shared" si="0"/>
        <v>4166.6666666666661</v>
      </c>
      <c r="L8" s="5">
        <f t="shared" si="0"/>
        <v>4166.6666666666661</v>
      </c>
      <c r="M8" s="5">
        <f t="shared" si="0"/>
        <v>4166.6666666666661</v>
      </c>
      <c r="N8" s="5">
        <f t="shared" si="0"/>
        <v>4166.6666666666661</v>
      </c>
      <c r="O8" s="5">
        <f t="shared" si="0"/>
        <v>4166.6666666666661</v>
      </c>
      <c r="P8" s="5">
        <f t="shared" si="0"/>
        <v>4166.6666666666661</v>
      </c>
      <c r="Q8" s="5">
        <f t="shared" si="0"/>
        <v>4166.6666666666661</v>
      </c>
      <c r="R8" s="5">
        <f t="shared" si="0"/>
        <v>4166.6666666666661</v>
      </c>
      <c r="S8" s="5">
        <f t="shared" si="0"/>
        <v>4166.6666666666661</v>
      </c>
    </row>
    <row r="9" spans="1:20" x14ac:dyDescent="0.35">
      <c r="B9">
        <v>3100</v>
      </c>
      <c r="C9" s="2" t="s">
        <v>120</v>
      </c>
      <c r="D9">
        <v>1</v>
      </c>
      <c r="F9" s="3">
        <f>'[8]Input 102 Klubbhus, drift'!F9+'[8]Input 103 Aktiv i Ottestad'!F9+'[8]Input 110 100-års jubileum'!F9+'[8]Input 105 Idrettens dag'!F9+'[8]Input 106 Idrettsgalla'!F9+'[8]Input 107 Administrasjonen'!F9+'[8]Input 109 Bragdmerkefest'!F9</f>
        <v>0</v>
      </c>
      <c r="G9" s="4">
        <v>1</v>
      </c>
      <c r="H9" s="5">
        <f t="shared" si="0"/>
        <v>0</v>
      </c>
      <c r="I9" s="5">
        <f t="shared" si="0"/>
        <v>0</v>
      </c>
      <c r="J9" s="5">
        <f t="shared" si="0"/>
        <v>0</v>
      </c>
      <c r="K9" s="5">
        <f t="shared" si="0"/>
        <v>0</v>
      </c>
      <c r="L9" s="5">
        <f t="shared" si="0"/>
        <v>0</v>
      </c>
      <c r="M9" s="5">
        <f t="shared" si="0"/>
        <v>0</v>
      </c>
      <c r="N9" s="5">
        <f t="shared" si="0"/>
        <v>0</v>
      </c>
      <c r="O9" s="5">
        <f t="shared" si="0"/>
        <v>0</v>
      </c>
      <c r="P9" s="5">
        <f t="shared" si="0"/>
        <v>0</v>
      </c>
      <c r="Q9" s="5">
        <f t="shared" si="0"/>
        <v>0</v>
      </c>
      <c r="R9" s="5">
        <f t="shared" si="0"/>
        <v>0</v>
      </c>
      <c r="S9" s="5">
        <f t="shared" si="0"/>
        <v>0</v>
      </c>
    </row>
    <row r="10" spans="1:20" x14ac:dyDescent="0.35">
      <c r="B10">
        <v>3210</v>
      </c>
      <c r="C10" s="2" t="s">
        <v>24</v>
      </c>
      <c r="D10">
        <v>1</v>
      </c>
      <c r="F10" s="3">
        <f>'[8]Input 102 Klubbhus, drift'!F10+'[8]Input 103 Aktiv i Ottestad'!F10+'[8]Input 110 100-års jubileum'!F10+'[8]Input 105 Idrettens dag'!F10+'[8]Input 106 Idrettsgalla'!F11+'[8]Input 107 Administrasjonen'!F10+'[8]Input 109 Bragdmerkefest'!F11</f>
        <v>0</v>
      </c>
      <c r="G10" s="4">
        <v>1</v>
      </c>
      <c r="H10" s="5">
        <f t="shared" ref="H10:S16" si="1">IF($G10&lt;&gt;0,VLOOKUP($G10,Fordeling,H$4+3,FALSE)*$F10,0)</f>
        <v>0</v>
      </c>
      <c r="I10" s="5">
        <f t="shared" si="1"/>
        <v>0</v>
      </c>
      <c r="J10" s="5">
        <f t="shared" si="1"/>
        <v>0</v>
      </c>
      <c r="K10" s="5">
        <f t="shared" si="1"/>
        <v>0</v>
      </c>
      <c r="L10" s="5">
        <f t="shared" si="1"/>
        <v>0</v>
      </c>
      <c r="M10" s="5">
        <f t="shared" si="1"/>
        <v>0</v>
      </c>
      <c r="N10" s="5">
        <f t="shared" si="1"/>
        <v>0</v>
      </c>
      <c r="O10" s="5">
        <f t="shared" si="1"/>
        <v>0</v>
      </c>
      <c r="P10" s="5">
        <f t="shared" si="1"/>
        <v>0</v>
      </c>
      <c r="Q10" s="5">
        <f t="shared" si="1"/>
        <v>0</v>
      </c>
      <c r="R10" s="5">
        <f t="shared" si="1"/>
        <v>0</v>
      </c>
      <c r="S10" s="5">
        <f t="shared" si="1"/>
        <v>0</v>
      </c>
    </row>
    <row r="11" spans="1:20" x14ac:dyDescent="0.35">
      <c r="B11">
        <v>3400</v>
      </c>
      <c r="C11" s="2" t="s">
        <v>25</v>
      </c>
      <c r="D11">
        <v>1</v>
      </c>
      <c r="F11" s="3">
        <f>'[8]Input 102 Klubbhus, drift'!F11+'[8]Input 103 Aktiv i Ottestad'!F11+'[8]Input 110 100-års jubileum'!F11+'[8]Input 105 Idrettens dag'!F11+'[8]Input 106 Idrettsgalla'!F12+'[8]Input 107 Administrasjonen'!F11+'[8]Input 109 Bragdmerkefest'!F12</f>
        <v>530000</v>
      </c>
      <c r="G11" s="4">
        <v>1</v>
      </c>
      <c r="H11" s="5">
        <f t="shared" si="1"/>
        <v>44166.666666666664</v>
      </c>
      <c r="I11" s="5">
        <f t="shared" si="1"/>
        <v>44166.666666666664</v>
      </c>
      <c r="J11" s="5">
        <f t="shared" si="1"/>
        <v>44166.666666666664</v>
      </c>
      <c r="K11" s="5">
        <f t="shared" si="1"/>
        <v>44166.666666666664</v>
      </c>
      <c r="L11" s="5">
        <f t="shared" si="1"/>
        <v>44166.666666666664</v>
      </c>
      <c r="M11" s="5">
        <f t="shared" si="1"/>
        <v>44166.666666666664</v>
      </c>
      <c r="N11" s="5">
        <f t="shared" si="1"/>
        <v>44166.666666666664</v>
      </c>
      <c r="O11" s="5">
        <f t="shared" si="1"/>
        <v>44166.666666666664</v>
      </c>
      <c r="P11" s="5">
        <f t="shared" si="1"/>
        <v>44166.666666666664</v>
      </c>
      <c r="Q11" s="5">
        <f t="shared" si="1"/>
        <v>44166.666666666664</v>
      </c>
      <c r="R11" s="5">
        <f t="shared" si="1"/>
        <v>44166.666666666664</v>
      </c>
      <c r="S11" s="5">
        <f t="shared" si="1"/>
        <v>44166.666666666664</v>
      </c>
    </row>
    <row r="12" spans="1:20" x14ac:dyDescent="0.35">
      <c r="B12">
        <v>3442</v>
      </c>
      <c r="C12" s="2" t="s">
        <v>26</v>
      </c>
      <c r="D12">
        <v>1</v>
      </c>
      <c r="F12" s="3">
        <f>'[8]Input 102 Klubbhus, drift'!F12+'[8]Input 103 Aktiv i Ottestad'!F12+'[8]Input 110 100-års jubileum'!F12+'[8]Input 105 Idrettens dag'!F12+'[8]Input 106 Idrettsgalla'!F13+'[8]Input 107 Administrasjonen'!F12+'[8]Input 109 Bragdmerkefest'!F13</f>
        <v>36000</v>
      </c>
      <c r="G12" s="4">
        <v>1</v>
      </c>
      <c r="H12" s="5">
        <f t="shared" si="1"/>
        <v>3000</v>
      </c>
      <c r="I12" s="5">
        <f t="shared" si="1"/>
        <v>3000</v>
      </c>
      <c r="J12" s="5">
        <f t="shared" si="1"/>
        <v>3000</v>
      </c>
      <c r="K12" s="5">
        <f t="shared" si="1"/>
        <v>3000</v>
      </c>
      <c r="L12" s="5">
        <f t="shared" si="1"/>
        <v>3000</v>
      </c>
      <c r="M12" s="5">
        <f t="shared" si="1"/>
        <v>3000</v>
      </c>
      <c r="N12" s="5">
        <f t="shared" si="1"/>
        <v>3000</v>
      </c>
      <c r="O12" s="5">
        <f t="shared" si="1"/>
        <v>3000</v>
      </c>
      <c r="P12" s="5">
        <f t="shared" si="1"/>
        <v>3000</v>
      </c>
      <c r="Q12" s="5">
        <f t="shared" si="1"/>
        <v>3000</v>
      </c>
      <c r="R12" s="5">
        <f t="shared" si="1"/>
        <v>3000</v>
      </c>
      <c r="S12" s="5">
        <f t="shared" si="1"/>
        <v>3000</v>
      </c>
    </row>
    <row r="13" spans="1:20" x14ac:dyDescent="0.35">
      <c r="B13">
        <v>3455</v>
      </c>
      <c r="C13" s="2" t="s">
        <v>29</v>
      </c>
      <c r="D13">
        <v>1</v>
      </c>
      <c r="F13" s="3">
        <f>'[8]Input 102 Klubbhus, drift'!F13+'[8]Input 103 Aktiv i Ottestad'!F13+'[8]Input 110 100-års jubileum'!F13+'[8]Input 105 Idrettens dag'!F13+'[8]Input 106 Idrettsgalla'!F14+'[8]Input 107 Administrasjonen'!F13+'[8]Input 109 Bragdmerkefest'!F14</f>
        <v>0</v>
      </c>
      <c r="G13" s="4">
        <v>1</v>
      </c>
      <c r="H13" s="5">
        <f t="shared" si="1"/>
        <v>0</v>
      </c>
      <c r="I13" s="5">
        <f t="shared" si="1"/>
        <v>0</v>
      </c>
      <c r="J13" s="5">
        <f t="shared" si="1"/>
        <v>0</v>
      </c>
      <c r="K13" s="5">
        <f t="shared" si="1"/>
        <v>0</v>
      </c>
      <c r="L13" s="5">
        <f t="shared" si="1"/>
        <v>0</v>
      </c>
      <c r="M13" s="5">
        <f t="shared" si="1"/>
        <v>0</v>
      </c>
      <c r="N13" s="5">
        <f t="shared" si="1"/>
        <v>0</v>
      </c>
      <c r="O13" s="5">
        <f t="shared" si="1"/>
        <v>0</v>
      </c>
      <c r="P13" s="5">
        <f t="shared" si="1"/>
        <v>0</v>
      </c>
      <c r="Q13" s="5">
        <f t="shared" si="1"/>
        <v>0</v>
      </c>
      <c r="R13" s="5">
        <f t="shared" si="1"/>
        <v>0</v>
      </c>
      <c r="S13" s="5">
        <f t="shared" si="1"/>
        <v>0</v>
      </c>
    </row>
    <row r="14" spans="1:20" x14ac:dyDescent="0.35">
      <c r="B14">
        <v>3601</v>
      </c>
      <c r="C14" s="2" t="s">
        <v>30</v>
      </c>
      <c r="D14">
        <v>1</v>
      </c>
      <c r="F14" s="3">
        <f>'[8]Input 102 Klubbhus, drift'!F14+'[8]Input 103 Aktiv i Ottestad'!F14+'[8]Input 110 100-års jubileum'!F14+'[8]Input 105 Idrettens dag'!F14+'[8]Input 106 Idrettsgalla'!F15+'[8]Input 107 Administrasjonen'!F14+'[8]Input 109 Bragdmerkefest'!F15</f>
        <v>0</v>
      </c>
      <c r="G14" s="4">
        <v>1</v>
      </c>
      <c r="H14" s="5">
        <f t="shared" si="1"/>
        <v>0</v>
      </c>
      <c r="I14" s="5">
        <f t="shared" si="1"/>
        <v>0</v>
      </c>
      <c r="J14" s="5">
        <f t="shared" si="1"/>
        <v>0</v>
      </c>
      <c r="K14" s="5">
        <f t="shared" si="1"/>
        <v>0</v>
      </c>
      <c r="L14" s="5">
        <f t="shared" si="1"/>
        <v>0</v>
      </c>
      <c r="M14" s="5">
        <f t="shared" si="1"/>
        <v>0</v>
      </c>
      <c r="N14" s="5">
        <f t="shared" si="1"/>
        <v>0</v>
      </c>
      <c r="O14" s="5">
        <f t="shared" si="1"/>
        <v>0</v>
      </c>
      <c r="P14" s="5">
        <f t="shared" si="1"/>
        <v>0</v>
      </c>
      <c r="Q14" s="5">
        <f t="shared" si="1"/>
        <v>0</v>
      </c>
      <c r="R14" s="5">
        <f t="shared" si="1"/>
        <v>0</v>
      </c>
      <c r="S14" s="5">
        <f t="shared" si="1"/>
        <v>0</v>
      </c>
    </row>
    <row r="15" spans="1:20" x14ac:dyDescent="0.35">
      <c r="B15">
        <v>3602</v>
      </c>
      <c r="C15" s="2" t="s">
        <v>31</v>
      </c>
      <c r="D15">
        <v>1</v>
      </c>
      <c r="F15" s="3">
        <f>'[8]Input 102 Klubbhus, drift'!F15+'[8]Input 103 Aktiv i Ottestad'!F15+'[8]Input 110 100-års jubileum'!F15+'[8]Input 105 Idrettens dag'!F15+'[8]Input 106 Idrettsgalla'!F16+'[8]Input 107 Administrasjonen'!F15+'[8]Input 109 Bragdmerkefest'!F16</f>
        <v>50000</v>
      </c>
      <c r="G15" s="4">
        <v>1</v>
      </c>
      <c r="H15" s="5">
        <f t="shared" si="1"/>
        <v>4166.6666666666661</v>
      </c>
      <c r="I15" s="5">
        <f t="shared" si="1"/>
        <v>4166.6666666666661</v>
      </c>
      <c r="J15" s="5">
        <f t="shared" si="1"/>
        <v>4166.6666666666661</v>
      </c>
      <c r="K15" s="5">
        <f t="shared" si="1"/>
        <v>4166.6666666666661</v>
      </c>
      <c r="L15" s="5">
        <f t="shared" si="1"/>
        <v>4166.6666666666661</v>
      </c>
      <c r="M15" s="5">
        <f t="shared" si="1"/>
        <v>4166.6666666666661</v>
      </c>
      <c r="N15" s="5">
        <f t="shared" si="1"/>
        <v>4166.6666666666661</v>
      </c>
      <c r="O15" s="5">
        <f t="shared" si="1"/>
        <v>4166.6666666666661</v>
      </c>
      <c r="P15" s="5">
        <f t="shared" si="1"/>
        <v>4166.6666666666661</v>
      </c>
      <c r="Q15" s="5">
        <f t="shared" si="1"/>
        <v>4166.6666666666661</v>
      </c>
      <c r="R15" s="5">
        <f t="shared" si="1"/>
        <v>4166.6666666666661</v>
      </c>
      <c r="S15" s="5">
        <f t="shared" si="1"/>
        <v>4166.6666666666661</v>
      </c>
    </row>
    <row r="16" spans="1:20" x14ac:dyDescent="0.35">
      <c r="B16">
        <v>3900</v>
      </c>
      <c r="C16" s="2" t="s">
        <v>33</v>
      </c>
      <c r="D16">
        <v>1</v>
      </c>
      <c r="F16" s="3">
        <f>'[8]Input 102 Klubbhus, drift'!F16+'[8]Input 103 Aktiv i Ottestad'!F16+'[8]Input 110 100-års jubileum'!F16+'[8]Input 105 Idrettens dag'!F16+'[8]Input 106 Idrettsgalla'!F17+'[8]Input 107 Administrasjonen'!F16+'[8]Input 109 Bragdmerkefest'!F17</f>
        <v>258000</v>
      </c>
      <c r="G16" s="4">
        <v>1</v>
      </c>
      <c r="H16" s="5">
        <f t="shared" si="1"/>
        <v>21500</v>
      </c>
      <c r="I16" s="5">
        <f t="shared" si="1"/>
        <v>21500</v>
      </c>
      <c r="J16" s="5">
        <f t="shared" si="1"/>
        <v>21500</v>
      </c>
      <c r="K16" s="5">
        <f t="shared" si="1"/>
        <v>21500</v>
      </c>
      <c r="L16" s="5">
        <f t="shared" si="1"/>
        <v>21500</v>
      </c>
      <c r="M16" s="5">
        <f t="shared" si="1"/>
        <v>21500</v>
      </c>
      <c r="N16" s="5">
        <f t="shared" si="1"/>
        <v>21500</v>
      </c>
      <c r="O16" s="5">
        <f t="shared" si="1"/>
        <v>21500</v>
      </c>
      <c r="P16" s="5">
        <f t="shared" si="1"/>
        <v>21500</v>
      </c>
      <c r="Q16" s="5">
        <f t="shared" si="1"/>
        <v>21500</v>
      </c>
      <c r="R16" s="5">
        <f t="shared" si="1"/>
        <v>21500</v>
      </c>
      <c r="S16" s="5">
        <f t="shared" si="1"/>
        <v>21500</v>
      </c>
    </row>
    <row r="17" spans="2:19" x14ac:dyDescent="0.35">
      <c r="B17">
        <v>3910</v>
      </c>
      <c r="C17" s="2" t="s">
        <v>34</v>
      </c>
      <c r="D17">
        <v>1</v>
      </c>
      <c r="F17" s="3">
        <f>'[8]Input 102 Klubbhus, drift'!F17+'[8]Input 103 Aktiv i Ottestad'!F17+'[8]Input 110 100-års jubileum'!F17+'[8]Input 105 Idrettens dag'!F17+'[8]Input 106 Idrettsgalla'!F18+'[8]Input 107 Administrasjonen'!F17+'[8]Input 109 Bragdmerkefest'!F18</f>
        <v>0</v>
      </c>
      <c r="G17" s="4">
        <v>1</v>
      </c>
      <c r="H17" s="5">
        <f t="shared" ref="H17:S25" si="2">IF($G17&lt;&gt;0,VLOOKUP($G17,Fordeling,H$4+3,FALSE)*$F17,0)</f>
        <v>0</v>
      </c>
      <c r="I17" s="5">
        <f t="shared" si="2"/>
        <v>0</v>
      </c>
      <c r="J17" s="5">
        <f t="shared" si="2"/>
        <v>0</v>
      </c>
      <c r="K17" s="5">
        <f t="shared" si="2"/>
        <v>0</v>
      </c>
      <c r="L17" s="5">
        <f t="shared" si="2"/>
        <v>0</v>
      </c>
      <c r="M17" s="5">
        <f t="shared" si="2"/>
        <v>0</v>
      </c>
      <c r="N17" s="5">
        <f t="shared" si="2"/>
        <v>0</v>
      </c>
      <c r="O17" s="5">
        <f t="shared" si="2"/>
        <v>0</v>
      </c>
      <c r="P17" s="5">
        <f t="shared" si="2"/>
        <v>0</v>
      </c>
      <c r="Q17" s="5">
        <f t="shared" si="2"/>
        <v>0</v>
      </c>
      <c r="R17" s="5">
        <f t="shared" si="2"/>
        <v>0</v>
      </c>
      <c r="S17" s="5">
        <f t="shared" si="2"/>
        <v>0</v>
      </c>
    </row>
    <row r="18" spans="2:19" x14ac:dyDescent="0.35">
      <c r="B18">
        <v>3920</v>
      </c>
      <c r="C18" s="2" t="s">
        <v>35</v>
      </c>
      <c r="D18">
        <v>1</v>
      </c>
      <c r="F18" s="3">
        <f>'[8]Input 102 Klubbhus, drift'!F18+'[8]Input 103 Aktiv i Ottestad'!F18+'[8]Input 110 100-års jubileum'!F18+'[8]Input 105 Idrettens dag'!F18+'[8]Input 106 Idrettsgalla'!F19+'[8]Input 107 Administrasjonen'!F18+'[8]Input 109 Bragdmerkefest'!F19</f>
        <v>200000</v>
      </c>
      <c r="G18" s="4">
        <v>1</v>
      </c>
      <c r="H18" s="5">
        <f t="shared" si="2"/>
        <v>16666.666666666664</v>
      </c>
      <c r="I18" s="5">
        <f t="shared" si="2"/>
        <v>16666.666666666664</v>
      </c>
      <c r="J18" s="5">
        <f t="shared" si="2"/>
        <v>16666.666666666664</v>
      </c>
      <c r="K18" s="5">
        <f t="shared" si="2"/>
        <v>16666.666666666664</v>
      </c>
      <c r="L18" s="5">
        <f t="shared" si="2"/>
        <v>16666.666666666664</v>
      </c>
      <c r="M18" s="5">
        <f t="shared" si="2"/>
        <v>16666.666666666664</v>
      </c>
      <c r="N18" s="5">
        <f t="shared" si="2"/>
        <v>16666.666666666664</v>
      </c>
      <c r="O18" s="5">
        <f t="shared" si="2"/>
        <v>16666.666666666664</v>
      </c>
      <c r="P18" s="5">
        <f t="shared" si="2"/>
        <v>16666.666666666664</v>
      </c>
      <c r="Q18" s="5">
        <f t="shared" si="2"/>
        <v>16666.666666666664</v>
      </c>
      <c r="R18" s="5">
        <f t="shared" si="2"/>
        <v>16666.666666666664</v>
      </c>
      <c r="S18" s="5">
        <f t="shared" si="2"/>
        <v>16666.666666666664</v>
      </c>
    </row>
    <row r="19" spans="2:19" x14ac:dyDescent="0.35">
      <c r="B19">
        <v>3930</v>
      </c>
      <c r="C19" s="2" t="s">
        <v>36</v>
      </c>
      <c r="D19">
        <v>1</v>
      </c>
      <c r="F19" s="3">
        <f>'[8]Input 102 Klubbhus, drift'!F19+'[8]Input 103 Aktiv i Ottestad'!F19+'[8]Input 110 100-års jubileum'!F19+'[8]Input 105 Idrettens dag'!F19+'[8]Input 106 Idrettsgalla'!F20+'[8]Input 107 Administrasjonen'!F19+'[8]Input 109 Bragdmerkefest'!F20</f>
        <v>0</v>
      </c>
      <c r="G19" s="4">
        <v>1</v>
      </c>
      <c r="H19" s="5">
        <f t="shared" si="2"/>
        <v>0</v>
      </c>
      <c r="I19" s="5">
        <f t="shared" si="2"/>
        <v>0</v>
      </c>
      <c r="J19" s="5">
        <f t="shared" si="2"/>
        <v>0</v>
      </c>
      <c r="K19" s="5">
        <f t="shared" si="2"/>
        <v>0</v>
      </c>
      <c r="L19" s="5">
        <f t="shared" si="2"/>
        <v>0</v>
      </c>
      <c r="M19" s="5">
        <f t="shared" si="2"/>
        <v>0</v>
      </c>
      <c r="N19" s="5">
        <f t="shared" si="2"/>
        <v>0</v>
      </c>
      <c r="O19" s="5">
        <f t="shared" si="2"/>
        <v>0</v>
      </c>
      <c r="P19" s="5">
        <f t="shared" si="2"/>
        <v>0</v>
      </c>
      <c r="Q19" s="5">
        <f t="shared" si="2"/>
        <v>0</v>
      </c>
      <c r="R19" s="5">
        <f t="shared" si="2"/>
        <v>0</v>
      </c>
      <c r="S19" s="5">
        <f t="shared" si="2"/>
        <v>0</v>
      </c>
    </row>
    <row r="20" spans="2:19" x14ac:dyDescent="0.35">
      <c r="B20">
        <v>3960</v>
      </c>
      <c r="C20" s="2" t="s">
        <v>37</v>
      </c>
      <c r="D20">
        <v>1</v>
      </c>
      <c r="F20" s="3">
        <f>'[8]Input 102 Klubbhus, drift'!F20+'[8]Input 103 Aktiv i Ottestad'!F20+'[8]Input 110 100-års jubileum'!F20+'[8]Input 105 Idrettens dag'!F20+'[8]Input 106 Idrettsgalla'!F21+'[8]Input 107 Administrasjonen'!F20+'[8]Input 109 Bragdmerkefest'!F21</f>
        <v>70000</v>
      </c>
      <c r="G20" s="4">
        <v>1</v>
      </c>
      <c r="H20" s="5">
        <f t="shared" si="2"/>
        <v>5833.333333333333</v>
      </c>
      <c r="I20" s="5">
        <f t="shared" si="2"/>
        <v>5833.333333333333</v>
      </c>
      <c r="J20" s="5">
        <f t="shared" si="2"/>
        <v>5833.333333333333</v>
      </c>
      <c r="K20" s="5">
        <f t="shared" si="2"/>
        <v>5833.333333333333</v>
      </c>
      <c r="L20" s="5">
        <f t="shared" si="2"/>
        <v>5833.333333333333</v>
      </c>
      <c r="M20" s="5">
        <f t="shared" si="2"/>
        <v>5833.333333333333</v>
      </c>
      <c r="N20" s="5">
        <f t="shared" si="2"/>
        <v>5833.333333333333</v>
      </c>
      <c r="O20" s="5">
        <f t="shared" si="2"/>
        <v>5833.333333333333</v>
      </c>
      <c r="P20" s="5">
        <f t="shared" si="2"/>
        <v>5833.333333333333</v>
      </c>
      <c r="Q20" s="5">
        <f t="shared" si="2"/>
        <v>5833.333333333333</v>
      </c>
      <c r="R20" s="5">
        <f t="shared" si="2"/>
        <v>5833.333333333333</v>
      </c>
      <c r="S20" s="5">
        <f t="shared" si="2"/>
        <v>5833.333333333333</v>
      </c>
    </row>
    <row r="21" spans="2:19" x14ac:dyDescent="0.35">
      <c r="B21">
        <v>3970</v>
      </c>
      <c r="C21" s="2" t="s">
        <v>38</v>
      </c>
      <c r="D21">
        <v>1</v>
      </c>
      <c r="F21" s="3">
        <f>'[8]Input 102 Klubbhus, drift'!F21+'[8]Input 103 Aktiv i Ottestad'!F21+'[8]Input 110 100-års jubileum'!F21+'[8]Input 105 Idrettens dag'!F21+'[8]Input 106 Idrettsgalla'!F22+'[8]Input 107 Administrasjonen'!F21+'[8]Input 109 Bragdmerkefest'!F22</f>
        <v>448000</v>
      </c>
      <c r="G21" s="4">
        <v>1</v>
      </c>
      <c r="H21" s="5">
        <f t="shared" si="2"/>
        <v>37333.333333333328</v>
      </c>
      <c r="I21" s="5">
        <f t="shared" si="2"/>
        <v>37333.333333333328</v>
      </c>
      <c r="J21" s="5">
        <f t="shared" si="2"/>
        <v>37333.333333333328</v>
      </c>
      <c r="K21" s="5">
        <f t="shared" si="2"/>
        <v>37333.333333333328</v>
      </c>
      <c r="L21" s="5">
        <f t="shared" si="2"/>
        <v>37333.333333333328</v>
      </c>
      <c r="M21" s="5">
        <f t="shared" si="2"/>
        <v>37333.333333333328</v>
      </c>
      <c r="N21" s="5">
        <f t="shared" si="2"/>
        <v>37333.333333333328</v>
      </c>
      <c r="O21" s="5">
        <f t="shared" si="2"/>
        <v>37333.333333333328</v>
      </c>
      <c r="P21" s="5">
        <f t="shared" si="2"/>
        <v>37333.333333333328</v>
      </c>
      <c r="Q21" s="5">
        <f t="shared" si="2"/>
        <v>37333.333333333328</v>
      </c>
      <c r="R21" s="5">
        <f t="shared" si="2"/>
        <v>37333.333333333328</v>
      </c>
      <c r="S21" s="5">
        <f t="shared" si="2"/>
        <v>37333.333333333328</v>
      </c>
    </row>
    <row r="22" spans="2:19" x14ac:dyDescent="0.35">
      <c r="B22">
        <v>3997</v>
      </c>
      <c r="C22" s="2" t="s">
        <v>39</v>
      </c>
      <c r="D22">
        <v>1</v>
      </c>
      <c r="F22" s="3">
        <f>'[8]Input 102 Klubbhus, drift'!F22+'[8]Input 103 Aktiv i Ottestad'!F22+'[8]Input 110 100-års jubileum'!F22+'[8]Input 105 Idrettens dag'!F22+'[8]Input 106 Idrettsgalla'!F23+'[8]Input 107 Administrasjonen'!F22+'[8]Input 109 Bragdmerkefest'!F23</f>
        <v>0</v>
      </c>
      <c r="G22" s="4">
        <v>1</v>
      </c>
      <c r="H22" s="5">
        <f t="shared" si="2"/>
        <v>0</v>
      </c>
      <c r="I22" s="5">
        <f t="shared" si="2"/>
        <v>0</v>
      </c>
      <c r="J22" s="5">
        <f t="shared" si="2"/>
        <v>0</v>
      </c>
      <c r="K22" s="5">
        <f t="shared" si="2"/>
        <v>0</v>
      </c>
      <c r="L22" s="5">
        <f t="shared" si="2"/>
        <v>0</v>
      </c>
      <c r="M22" s="5">
        <f t="shared" si="2"/>
        <v>0</v>
      </c>
      <c r="N22" s="5">
        <f t="shared" si="2"/>
        <v>0</v>
      </c>
      <c r="O22" s="5">
        <f t="shared" si="2"/>
        <v>0</v>
      </c>
      <c r="P22" s="5">
        <f t="shared" si="2"/>
        <v>0</v>
      </c>
      <c r="Q22" s="5">
        <f t="shared" si="2"/>
        <v>0</v>
      </c>
      <c r="R22" s="5">
        <f t="shared" si="2"/>
        <v>0</v>
      </c>
      <c r="S22" s="5">
        <f t="shared" si="2"/>
        <v>0</v>
      </c>
    </row>
    <row r="23" spans="2:19" x14ac:dyDescent="0.35">
      <c r="B23">
        <v>3998</v>
      </c>
      <c r="C23" s="2" t="s">
        <v>40</v>
      </c>
      <c r="D23">
        <v>1</v>
      </c>
      <c r="F23" s="3">
        <f>'[8]Input 102 Klubbhus, drift'!F23+'[8]Input 103 Aktiv i Ottestad'!F23+'[8]Input 110 100-års jubileum'!F23+'[8]Input 105 Idrettens dag'!F23+'[8]Input 106 Idrettsgalla'!F24+'[8]Input 107 Administrasjonen'!F23+'[8]Input 109 Bragdmerkefest'!F24</f>
        <v>0</v>
      </c>
      <c r="G23" s="4">
        <v>1</v>
      </c>
      <c r="H23" s="5">
        <f t="shared" si="2"/>
        <v>0</v>
      </c>
      <c r="I23" s="5">
        <f t="shared" si="2"/>
        <v>0</v>
      </c>
      <c r="J23" s="5">
        <f t="shared" si="2"/>
        <v>0</v>
      </c>
      <c r="K23" s="5">
        <f t="shared" si="2"/>
        <v>0</v>
      </c>
      <c r="L23" s="5">
        <f t="shared" si="2"/>
        <v>0</v>
      </c>
      <c r="M23" s="5">
        <f t="shared" si="2"/>
        <v>0</v>
      </c>
      <c r="N23" s="5">
        <f t="shared" si="2"/>
        <v>0</v>
      </c>
      <c r="O23" s="5">
        <f t="shared" si="2"/>
        <v>0</v>
      </c>
      <c r="P23" s="5">
        <f t="shared" si="2"/>
        <v>0</v>
      </c>
      <c r="Q23" s="5">
        <f t="shared" si="2"/>
        <v>0</v>
      </c>
      <c r="R23" s="5">
        <f t="shared" si="2"/>
        <v>0</v>
      </c>
      <c r="S23" s="5">
        <f t="shared" si="2"/>
        <v>0</v>
      </c>
    </row>
    <row r="24" spans="2:19" x14ac:dyDescent="0.35">
      <c r="B24">
        <v>4100</v>
      </c>
      <c r="C24" s="2" t="s">
        <v>42</v>
      </c>
      <c r="D24">
        <v>1</v>
      </c>
      <c r="F24" s="3">
        <f>'[8]Input 102 Klubbhus, drift'!F24+'[8]Input 103 Aktiv i Ottestad'!F24+'[8]Input 110 100-års jubileum'!F24+'[8]Input 105 Idrettens dag'!F24+'[8]Input 106 Idrettsgalla'!F25+'[8]Input 107 Administrasjonen'!F24+'[8]Input 109 Bragdmerkefest'!F25</f>
        <v>15000</v>
      </c>
      <c r="G24" s="4">
        <v>1</v>
      </c>
      <c r="H24" s="5">
        <f t="shared" si="2"/>
        <v>1250</v>
      </c>
      <c r="I24" s="5">
        <f t="shared" si="2"/>
        <v>1250</v>
      </c>
      <c r="J24" s="5">
        <f t="shared" si="2"/>
        <v>1250</v>
      </c>
      <c r="K24" s="5">
        <f t="shared" si="2"/>
        <v>1250</v>
      </c>
      <c r="L24" s="5">
        <f t="shared" si="2"/>
        <v>1250</v>
      </c>
      <c r="M24" s="5">
        <f t="shared" si="2"/>
        <v>1250</v>
      </c>
      <c r="N24" s="5">
        <f t="shared" si="2"/>
        <v>1250</v>
      </c>
      <c r="O24" s="5">
        <f t="shared" si="2"/>
        <v>1250</v>
      </c>
      <c r="P24" s="5">
        <f t="shared" si="2"/>
        <v>1250</v>
      </c>
      <c r="Q24" s="5">
        <f t="shared" si="2"/>
        <v>1250</v>
      </c>
      <c r="R24" s="5">
        <f t="shared" si="2"/>
        <v>1250</v>
      </c>
      <c r="S24" s="5">
        <f t="shared" si="2"/>
        <v>1250</v>
      </c>
    </row>
    <row r="25" spans="2:19" x14ac:dyDescent="0.35">
      <c r="B25">
        <v>4150</v>
      </c>
      <c r="C25" s="2" t="s">
        <v>43</v>
      </c>
      <c r="D25">
        <v>1</v>
      </c>
      <c r="F25" s="3">
        <f>'[8]Input 102 Klubbhus, drift'!F25+'[8]Input 103 Aktiv i Ottestad'!F25+'[8]Input 110 100-års jubileum'!F25+'[8]Input 105 Idrettens dag'!F25+'[8]Input 106 Idrettsgalla'!F26+'[8]Input 107 Administrasjonen'!F25+'[8]Input 109 Bragdmerkefest'!F26</f>
        <v>10000</v>
      </c>
      <c r="G25" s="4">
        <v>1</v>
      </c>
      <c r="H25" s="5">
        <f t="shared" si="2"/>
        <v>833.33333333333326</v>
      </c>
      <c r="I25" s="5">
        <f t="shared" si="2"/>
        <v>833.33333333333326</v>
      </c>
      <c r="J25" s="5">
        <f t="shared" si="2"/>
        <v>833.33333333333326</v>
      </c>
      <c r="K25" s="5">
        <f t="shared" si="2"/>
        <v>833.33333333333326</v>
      </c>
      <c r="L25" s="5">
        <f t="shared" si="2"/>
        <v>833.33333333333326</v>
      </c>
      <c r="M25" s="5">
        <f t="shared" si="2"/>
        <v>833.33333333333326</v>
      </c>
      <c r="N25" s="5">
        <f t="shared" si="2"/>
        <v>833.33333333333326</v>
      </c>
      <c r="O25" s="5">
        <f t="shared" si="2"/>
        <v>833.33333333333326</v>
      </c>
      <c r="P25" s="5">
        <f t="shared" si="2"/>
        <v>833.33333333333326</v>
      </c>
      <c r="Q25" s="5">
        <f t="shared" si="2"/>
        <v>833.33333333333326</v>
      </c>
      <c r="R25" s="5">
        <f t="shared" si="2"/>
        <v>833.33333333333326</v>
      </c>
      <c r="S25" s="5">
        <f t="shared" si="2"/>
        <v>833.33333333333326</v>
      </c>
    </row>
    <row r="26" spans="2:19" x14ac:dyDescent="0.35">
      <c r="B26">
        <v>4160</v>
      </c>
      <c r="C26" s="2" t="s">
        <v>44</v>
      </c>
      <c r="D26">
        <v>1</v>
      </c>
      <c r="F26" s="3">
        <f>'[8]Input 102 Klubbhus, drift'!F26+'[8]Input 103 Aktiv i Ottestad'!F26+'[8]Input 110 100-års jubileum'!F26+'[8]Input 105 Idrettens dag'!F26+'[8]Input 106 Idrettsgalla'!F27+'[8]Input 107 Administrasjonen'!F26+'[8]Input 109 Bragdmerkefest'!F27</f>
        <v>0</v>
      </c>
      <c r="G26" s="4">
        <v>1</v>
      </c>
      <c r="H26" s="5">
        <f t="shared" ref="H26:S34" si="3">IF($G26&lt;&gt;0,VLOOKUP($G26,Fordeling,H$4+3,FALSE)*$F26,0)</f>
        <v>0</v>
      </c>
      <c r="I26" s="5">
        <f t="shared" si="3"/>
        <v>0</v>
      </c>
      <c r="J26" s="5">
        <f t="shared" si="3"/>
        <v>0</v>
      </c>
      <c r="K26" s="5">
        <f t="shared" si="3"/>
        <v>0</v>
      </c>
      <c r="L26" s="5">
        <f t="shared" si="3"/>
        <v>0</v>
      </c>
      <c r="M26" s="5">
        <f t="shared" si="3"/>
        <v>0</v>
      </c>
      <c r="N26" s="5">
        <f t="shared" si="3"/>
        <v>0</v>
      </c>
      <c r="O26" s="5">
        <f t="shared" si="3"/>
        <v>0</v>
      </c>
      <c r="P26" s="5">
        <f t="shared" si="3"/>
        <v>0</v>
      </c>
      <c r="Q26" s="5">
        <f t="shared" si="3"/>
        <v>0</v>
      </c>
      <c r="R26" s="5">
        <f t="shared" si="3"/>
        <v>0</v>
      </c>
      <c r="S26" s="5">
        <f t="shared" si="3"/>
        <v>0</v>
      </c>
    </row>
    <row r="27" spans="2:19" x14ac:dyDescent="0.35">
      <c r="B27">
        <v>4170</v>
      </c>
      <c r="C27" s="2" t="s">
        <v>45</v>
      </c>
      <c r="D27">
        <v>1</v>
      </c>
      <c r="F27" s="3">
        <f>'[8]Input 102 Klubbhus, drift'!F27+'[8]Input 103 Aktiv i Ottestad'!F27+'[8]Input 110 100-års jubileum'!F27+'[8]Input 105 Idrettens dag'!F27+'[8]Input 106 Idrettsgalla'!F28+'[8]Input 107 Administrasjonen'!F27+'[8]Input 109 Bragdmerkefest'!F28</f>
        <v>0</v>
      </c>
      <c r="G27" s="4">
        <v>1</v>
      </c>
      <c r="H27" s="5">
        <f t="shared" si="3"/>
        <v>0</v>
      </c>
      <c r="I27" s="5">
        <f t="shared" si="3"/>
        <v>0</v>
      </c>
      <c r="J27" s="5">
        <f t="shared" si="3"/>
        <v>0</v>
      </c>
      <c r="K27" s="5">
        <f t="shared" si="3"/>
        <v>0</v>
      </c>
      <c r="L27" s="5">
        <f t="shared" si="3"/>
        <v>0</v>
      </c>
      <c r="M27" s="5">
        <f t="shared" si="3"/>
        <v>0</v>
      </c>
      <c r="N27" s="5">
        <f t="shared" si="3"/>
        <v>0</v>
      </c>
      <c r="O27" s="5">
        <f t="shared" si="3"/>
        <v>0</v>
      </c>
      <c r="P27" s="5">
        <f t="shared" si="3"/>
        <v>0</v>
      </c>
      <c r="Q27" s="5">
        <f t="shared" si="3"/>
        <v>0</v>
      </c>
      <c r="R27" s="5">
        <f t="shared" si="3"/>
        <v>0</v>
      </c>
      <c r="S27" s="5">
        <f t="shared" si="3"/>
        <v>0</v>
      </c>
    </row>
    <row r="28" spans="2:19" x14ac:dyDescent="0.35">
      <c r="B28">
        <v>4300</v>
      </c>
      <c r="C28" s="2" t="s">
        <v>47</v>
      </c>
      <c r="D28">
        <v>1</v>
      </c>
      <c r="F28" s="3">
        <f>'[8]Input 102 Klubbhus, drift'!F28+'[8]Input 103 Aktiv i Ottestad'!F28+'[8]Input 110 100-års jubileum'!F28+'[8]Input 105 Idrettens dag'!F28+'[8]Input 106 Idrettsgalla'!F29+'[8]Input 107 Administrasjonen'!F28+'[8]Input 109 Bragdmerkefest'!F29</f>
        <v>25000</v>
      </c>
      <c r="G28" s="4">
        <v>1</v>
      </c>
      <c r="H28" s="5">
        <f t="shared" si="3"/>
        <v>2083.333333333333</v>
      </c>
      <c r="I28" s="5">
        <f t="shared" si="3"/>
        <v>2083.333333333333</v>
      </c>
      <c r="J28" s="5">
        <f t="shared" si="3"/>
        <v>2083.333333333333</v>
      </c>
      <c r="K28" s="5">
        <f t="shared" si="3"/>
        <v>2083.333333333333</v>
      </c>
      <c r="L28" s="5">
        <f t="shared" si="3"/>
        <v>2083.333333333333</v>
      </c>
      <c r="M28" s="5">
        <f t="shared" si="3"/>
        <v>2083.333333333333</v>
      </c>
      <c r="N28" s="5">
        <f t="shared" si="3"/>
        <v>2083.333333333333</v>
      </c>
      <c r="O28" s="5">
        <f t="shared" si="3"/>
        <v>2083.333333333333</v>
      </c>
      <c r="P28" s="5">
        <f t="shared" si="3"/>
        <v>2083.333333333333</v>
      </c>
      <c r="Q28" s="5">
        <f t="shared" si="3"/>
        <v>2083.333333333333</v>
      </c>
      <c r="R28" s="5">
        <f t="shared" si="3"/>
        <v>2083.333333333333</v>
      </c>
      <c r="S28" s="5">
        <f t="shared" si="3"/>
        <v>2083.333333333333</v>
      </c>
    </row>
    <row r="29" spans="2:19" x14ac:dyDescent="0.35">
      <c r="B29">
        <v>5001</v>
      </c>
      <c r="C29" s="2" t="s">
        <v>48</v>
      </c>
      <c r="D29">
        <v>1</v>
      </c>
      <c r="F29" s="3">
        <f>'[8]Input 102 Klubbhus, drift'!F29+'[8]Input 103 Aktiv i Ottestad'!F29+'[8]Input 110 100-års jubileum'!F29+'[8]Input 105 Idrettens dag'!F29+'[8]Input 106 Idrettsgalla'!F30+'[8]Input 107 Administrasjonen'!F29+'[8]Input 109 Bragdmerkefest'!F30</f>
        <v>697000</v>
      </c>
      <c r="G29" s="4">
        <v>1</v>
      </c>
      <c r="H29" s="5">
        <f t="shared" si="3"/>
        <v>58083.333333333328</v>
      </c>
      <c r="I29" s="5">
        <f t="shared" si="3"/>
        <v>58083.333333333328</v>
      </c>
      <c r="J29" s="5">
        <f t="shared" si="3"/>
        <v>58083.333333333328</v>
      </c>
      <c r="K29" s="5">
        <f t="shared" si="3"/>
        <v>58083.333333333328</v>
      </c>
      <c r="L29" s="5">
        <f t="shared" si="3"/>
        <v>58083.333333333328</v>
      </c>
      <c r="M29" s="5">
        <f t="shared" si="3"/>
        <v>58083.333333333328</v>
      </c>
      <c r="N29" s="5">
        <f t="shared" si="3"/>
        <v>58083.333333333328</v>
      </c>
      <c r="O29" s="5">
        <f t="shared" si="3"/>
        <v>58083.333333333328</v>
      </c>
      <c r="P29" s="5">
        <f t="shared" si="3"/>
        <v>58083.333333333328</v>
      </c>
      <c r="Q29" s="5">
        <f t="shared" si="3"/>
        <v>58083.333333333328</v>
      </c>
      <c r="R29" s="5">
        <f t="shared" si="3"/>
        <v>58083.333333333328</v>
      </c>
      <c r="S29" s="5">
        <f t="shared" si="3"/>
        <v>58083.333333333328</v>
      </c>
    </row>
    <row r="30" spans="2:19" x14ac:dyDescent="0.35">
      <c r="B30">
        <v>5009</v>
      </c>
      <c r="C30" s="2" t="s">
        <v>49</v>
      </c>
      <c r="D30">
        <v>1</v>
      </c>
      <c r="F30" s="3">
        <f>'[8]Input 102 Klubbhus, drift'!F30+'[8]Input 103 Aktiv i Ottestad'!F30+'[8]Input 110 100-års jubileum'!F30+'[8]Input 105 Idrettens dag'!F30+'[8]Input 106 Idrettsgalla'!F31+'[8]Input 107 Administrasjonen'!F30+'[8]Input 109 Bragdmerkefest'!F31</f>
        <v>0</v>
      </c>
      <c r="G30" s="4">
        <v>1</v>
      </c>
      <c r="H30" s="5">
        <f t="shared" si="3"/>
        <v>0</v>
      </c>
      <c r="I30" s="5">
        <f t="shared" si="3"/>
        <v>0</v>
      </c>
      <c r="J30" s="5">
        <f t="shared" si="3"/>
        <v>0</v>
      </c>
      <c r="K30" s="5">
        <f t="shared" si="3"/>
        <v>0</v>
      </c>
      <c r="L30" s="5">
        <f t="shared" si="3"/>
        <v>0</v>
      </c>
      <c r="M30" s="5">
        <f t="shared" si="3"/>
        <v>0</v>
      </c>
      <c r="N30" s="5">
        <f t="shared" si="3"/>
        <v>0</v>
      </c>
      <c r="O30" s="5">
        <f t="shared" si="3"/>
        <v>0</v>
      </c>
      <c r="P30" s="5">
        <f t="shared" si="3"/>
        <v>0</v>
      </c>
      <c r="Q30" s="5">
        <f t="shared" si="3"/>
        <v>0</v>
      </c>
      <c r="R30" s="5">
        <f t="shared" si="3"/>
        <v>0</v>
      </c>
      <c r="S30" s="5">
        <f t="shared" si="3"/>
        <v>0</v>
      </c>
    </row>
    <row r="31" spans="2:19" x14ac:dyDescent="0.35">
      <c r="B31">
        <v>5092</v>
      </c>
      <c r="C31" s="2" t="s">
        <v>50</v>
      </c>
      <c r="D31">
        <v>1</v>
      </c>
      <c r="F31" s="3">
        <f>'[8]Input 102 Klubbhus, drift'!F31+'[8]Input 103 Aktiv i Ottestad'!F31+'[8]Input 110 100-års jubileum'!F31+'[8]Input 105 Idrettens dag'!F31+'[8]Input 106 Idrettsgalla'!F32+'[8]Input 107 Administrasjonen'!F31+'[8]Input 109 Bragdmerkefest'!F32</f>
        <v>0</v>
      </c>
      <c r="G31" s="4">
        <v>1</v>
      </c>
      <c r="H31" s="5">
        <f t="shared" si="3"/>
        <v>0</v>
      </c>
      <c r="I31" s="5">
        <f t="shared" si="3"/>
        <v>0</v>
      </c>
      <c r="J31" s="5">
        <f t="shared" si="3"/>
        <v>0</v>
      </c>
      <c r="K31" s="5">
        <f t="shared" si="3"/>
        <v>0</v>
      </c>
      <c r="L31" s="5">
        <f t="shared" si="3"/>
        <v>0</v>
      </c>
      <c r="M31" s="5">
        <f t="shared" si="3"/>
        <v>0</v>
      </c>
      <c r="N31" s="5">
        <f t="shared" si="3"/>
        <v>0</v>
      </c>
      <c r="O31" s="5">
        <f t="shared" si="3"/>
        <v>0</v>
      </c>
      <c r="P31" s="5">
        <f t="shared" si="3"/>
        <v>0</v>
      </c>
      <c r="Q31" s="5">
        <f t="shared" si="3"/>
        <v>0</v>
      </c>
      <c r="R31" s="5">
        <f t="shared" si="3"/>
        <v>0</v>
      </c>
      <c r="S31" s="5">
        <f t="shared" si="3"/>
        <v>0</v>
      </c>
    </row>
    <row r="32" spans="2:19" x14ac:dyDescent="0.35">
      <c r="B32">
        <v>5210</v>
      </c>
      <c r="C32" s="2" t="s">
        <v>51</v>
      </c>
      <c r="D32">
        <v>1</v>
      </c>
      <c r="F32" s="3">
        <f>'[8]Input 102 Klubbhus, drift'!F32+'[8]Input 103 Aktiv i Ottestad'!F32+'[8]Input 110 100-års jubileum'!F32+'[8]Input 105 Idrettens dag'!F32+'[8]Input 106 Idrettsgalla'!F33+'[8]Input 107 Administrasjonen'!F32+'[8]Input 109 Bragdmerkefest'!F33</f>
        <v>4800</v>
      </c>
      <c r="G32" s="4">
        <v>1</v>
      </c>
      <c r="H32" s="5">
        <f t="shared" si="3"/>
        <v>400</v>
      </c>
      <c r="I32" s="5">
        <f t="shared" si="3"/>
        <v>400</v>
      </c>
      <c r="J32" s="5">
        <f t="shared" si="3"/>
        <v>400</v>
      </c>
      <c r="K32" s="5">
        <f t="shared" si="3"/>
        <v>400</v>
      </c>
      <c r="L32" s="5">
        <f t="shared" si="3"/>
        <v>400</v>
      </c>
      <c r="M32" s="5">
        <f t="shared" si="3"/>
        <v>400</v>
      </c>
      <c r="N32" s="5">
        <f t="shared" si="3"/>
        <v>400</v>
      </c>
      <c r="O32" s="5">
        <f t="shared" si="3"/>
        <v>400</v>
      </c>
      <c r="P32" s="5">
        <f t="shared" si="3"/>
        <v>400</v>
      </c>
      <c r="Q32" s="5">
        <f t="shared" si="3"/>
        <v>400</v>
      </c>
      <c r="R32" s="5">
        <f t="shared" si="3"/>
        <v>400</v>
      </c>
      <c r="S32" s="5">
        <f t="shared" si="3"/>
        <v>400</v>
      </c>
    </row>
    <row r="33" spans="2:19" x14ac:dyDescent="0.35">
      <c r="B33">
        <v>5280</v>
      </c>
      <c r="C33" s="2" t="s">
        <v>52</v>
      </c>
      <c r="D33">
        <v>1</v>
      </c>
      <c r="F33" s="3">
        <f>'[8]Input 102 Klubbhus, drift'!F33+'[8]Input 103 Aktiv i Ottestad'!F33+'[8]Input 110 100-års jubileum'!F33+'[8]Input 105 Idrettens dag'!F33+'[8]Input 106 Idrettsgalla'!F34+'[8]Input 107 Administrasjonen'!F33+'[8]Input 109 Bragdmerkefest'!F34</f>
        <v>15000</v>
      </c>
      <c r="G33" s="4">
        <v>1</v>
      </c>
      <c r="H33" s="5">
        <f t="shared" si="3"/>
        <v>1250</v>
      </c>
      <c r="I33" s="5">
        <f t="shared" si="3"/>
        <v>1250</v>
      </c>
      <c r="J33" s="5">
        <f t="shared" si="3"/>
        <v>1250</v>
      </c>
      <c r="K33" s="5">
        <f t="shared" si="3"/>
        <v>1250</v>
      </c>
      <c r="L33" s="5">
        <f t="shared" si="3"/>
        <v>1250</v>
      </c>
      <c r="M33" s="5">
        <f t="shared" si="3"/>
        <v>1250</v>
      </c>
      <c r="N33" s="5">
        <f t="shared" si="3"/>
        <v>1250</v>
      </c>
      <c r="O33" s="5">
        <f t="shared" si="3"/>
        <v>1250</v>
      </c>
      <c r="P33" s="5">
        <f t="shared" si="3"/>
        <v>1250</v>
      </c>
      <c r="Q33" s="5">
        <f t="shared" si="3"/>
        <v>1250</v>
      </c>
      <c r="R33" s="5">
        <f t="shared" si="3"/>
        <v>1250</v>
      </c>
      <c r="S33" s="5">
        <f t="shared" si="3"/>
        <v>1250</v>
      </c>
    </row>
    <row r="34" spans="2:19" x14ac:dyDescent="0.35">
      <c r="B34">
        <v>5290</v>
      </c>
      <c r="C34" s="2" t="s">
        <v>53</v>
      </c>
      <c r="D34">
        <v>1</v>
      </c>
      <c r="F34" s="3">
        <f>'[8]Input 102 Klubbhus, drift'!F34+'[8]Input 103 Aktiv i Ottestad'!F34+'[8]Input 110 100-års jubileum'!F34+'[8]Input 105 Idrettens dag'!F34+'[8]Input 106 Idrettsgalla'!F35+'[8]Input 107 Administrasjonen'!F34+'[8]Input 109 Bragdmerkefest'!F35</f>
        <v>-19800</v>
      </c>
      <c r="G34" s="4">
        <v>1</v>
      </c>
      <c r="H34" s="5">
        <f t="shared" si="3"/>
        <v>-1650</v>
      </c>
      <c r="I34" s="5">
        <f t="shared" si="3"/>
        <v>-1650</v>
      </c>
      <c r="J34" s="5">
        <f t="shared" si="3"/>
        <v>-1650</v>
      </c>
      <c r="K34" s="5">
        <f t="shared" si="3"/>
        <v>-1650</v>
      </c>
      <c r="L34" s="5">
        <f t="shared" si="3"/>
        <v>-1650</v>
      </c>
      <c r="M34" s="5">
        <f t="shared" si="3"/>
        <v>-1650</v>
      </c>
      <c r="N34" s="5">
        <f t="shared" si="3"/>
        <v>-1650</v>
      </c>
      <c r="O34" s="5">
        <f t="shared" si="3"/>
        <v>-1650</v>
      </c>
      <c r="P34" s="5">
        <f t="shared" si="3"/>
        <v>-1650</v>
      </c>
      <c r="Q34" s="5">
        <f t="shared" si="3"/>
        <v>-1650</v>
      </c>
      <c r="R34" s="5">
        <f t="shared" si="3"/>
        <v>-1650</v>
      </c>
      <c r="S34" s="5">
        <f t="shared" si="3"/>
        <v>-1650</v>
      </c>
    </row>
    <row r="35" spans="2:19" x14ac:dyDescent="0.35">
      <c r="B35">
        <v>5331</v>
      </c>
      <c r="C35" s="2" t="s">
        <v>54</v>
      </c>
      <c r="D35">
        <v>1</v>
      </c>
      <c r="F35" s="3">
        <f>'[8]Input 102 Klubbhus, drift'!F35+'[8]Input 103 Aktiv i Ottestad'!F35+'[8]Input 110 100-års jubileum'!F35+'[8]Input 105 Idrettens dag'!F35+'[8]Input 106 Idrettsgalla'!F36+'[8]Input 107 Administrasjonen'!F35+'[8]Input 109 Bragdmerkefest'!F36</f>
        <v>90000</v>
      </c>
      <c r="G35" s="4">
        <v>1</v>
      </c>
      <c r="H35" s="5">
        <f t="shared" ref="H35:S44" si="4">IF($G35&lt;&gt;0,VLOOKUP($G35,Fordeling,H$4+3,FALSE)*$F35,0)</f>
        <v>7500</v>
      </c>
      <c r="I35" s="5">
        <f t="shared" si="4"/>
        <v>7500</v>
      </c>
      <c r="J35" s="5">
        <f t="shared" si="4"/>
        <v>7500</v>
      </c>
      <c r="K35" s="5">
        <f t="shared" si="4"/>
        <v>7500</v>
      </c>
      <c r="L35" s="5">
        <f t="shared" si="4"/>
        <v>7500</v>
      </c>
      <c r="M35" s="5">
        <f t="shared" si="4"/>
        <v>7500</v>
      </c>
      <c r="N35" s="5">
        <f t="shared" si="4"/>
        <v>7500</v>
      </c>
      <c r="O35" s="5">
        <f t="shared" si="4"/>
        <v>7500</v>
      </c>
      <c r="P35" s="5">
        <f t="shared" si="4"/>
        <v>7500</v>
      </c>
      <c r="Q35" s="5">
        <f t="shared" si="4"/>
        <v>7500</v>
      </c>
      <c r="R35" s="5">
        <f t="shared" si="4"/>
        <v>7500</v>
      </c>
      <c r="S35" s="5">
        <f t="shared" si="4"/>
        <v>7500</v>
      </c>
    </row>
    <row r="36" spans="2:19" x14ac:dyDescent="0.35">
      <c r="B36">
        <v>5390</v>
      </c>
      <c r="C36" s="2" t="s">
        <v>55</v>
      </c>
      <c r="D36">
        <v>1</v>
      </c>
      <c r="F36" s="3">
        <f>'[8]Input 102 Klubbhus, drift'!F36+'[8]Input 103 Aktiv i Ottestad'!F36+'[8]Input 110 100-års jubileum'!F36+'[8]Input 105 Idrettens dag'!F36+'[8]Input 106 Idrettsgalla'!F37+'[8]Input 107 Administrasjonen'!F36+'[8]Input 109 Bragdmerkefest'!F37</f>
        <v>0</v>
      </c>
      <c r="G36" s="4">
        <v>1</v>
      </c>
      <c r="H36" s="5">
        <f t="shared" si="4"/>
        <v>0</v>
      </c>
      <c r="I36" s="5">
        <f t="shared" si="4"/>
        <v>0</v>
      </c>
      <c r="J36" s="5">
        <f t="shared" si="4"/>
        <v>0</v>
      </c>
      <c r="K36" s="5">
        <f t="shared" si="4"/>
        <v>0</v>
      </c>
      <c r="L36" s="5">
        <f t="shared" si="4"/>
        <v>0</v>
      </c>
      <c r="M36" s="5">
        <f t="shared" si="4"/>
        <v>0</v>
      </c>
      <c r="N36" s="5">
        <f t="shared" si="4"/>
        <v>0</v>
      </c>
      <c r="O36" s="5">
        <f t="shared" si="4"/>
        <v>0</v>
      </c>
      <c r="P36" s="5">
        <f t="shared" si="4"/>
        <v>0</v>
      </c>
      <c r="Q36" s="5">
        <f t="shared" si="4"/>
        <v>0</v>
      </c>
      <c r="R36" s="5">
        <f t="shared" si="4"/>
        <v>0</v>
      </c>
      <c r="S36" s="5">
        <f t="shared" si="4"/>
        <v>0</v>
      </c>
    </row>
    <row r="37" spans="2:19" x14ac:dyDescent="0.35">
      <c r="B37">
        <v>5401</v>
      </c>
      <c r="C37" s="2" t="s">
        <v>56</v>
      </c>
      <c r="D37">
        <v>1</v>
      </c>
      <c r="F37" s="3">
        <f>'[8]Input 102 Klubbhus, drift'!F37+'[8]Input 103 Aktiv i Ottestad'!F37+'[8]Input 110 100-års jubileum'!F37+'[8]Input 105 Idrettens dag'!F37+'[8]Input 106 Idrettsgalla'!F38+'[8]Input 107 Administrasjonen'!F37+'[8]Input 109 Bragdmerkefest'!F38</f>
        <v>100999.79999999999</v>
      </c>
      <c r="G37" s="4">
        <v>1</v>
      </c>
      <c r="H37" s="5">
        <f t="shared" si="4"/>
        <v>8416.6499999999978</v>
      </c>
      <c r="I37" s="5">
        <f t="shared" si="4"/>
        <v>8416.6499999999978</v>
      </c>
      <c r="J37" s="5">
        <f t="shared" si="4"/>
        <v>8416.6499999999978</v>
      </c>
      <c r="K37" s="5">
        <f t="shared" si="4"/>
        <v>8416.6499999999978</v>
      </c>
      <c r="L37" s="5">
        <f t="shared" si="4"/>
        <v>8416.6499999999978</v>
      </c>
      <c r="M37" s="5">
        <f t="shared" si="4"/>
        <v>8416.6499999999978</v>
      </c>
      <c r="N37" s="5">
        <f t="shared" si="4"/>
        <v>8416.6499999999978</v>
      </c>
      <c r="O37" s="5">
        <f t="shared" si="4"/>
        <v>8416.6499999999978</v>
      </c>
      <c r="P37" s="5">
        <f t="shared" si="4"/>
        <v>8416.6499999999978</v>
      </c>
      <c r="Q37" s="5">
        <f t="shared" si="4"/>
        <v>8416.6499999999978</v>
      </c>
      <c r="R37" s="5">
        <f t="shared" si="4"/>
        <v>8416.6499999999978</v>
      </c>
      <c r="S37" s="5">
        <f t="shared" si="4"/>
        <v>8416.6499999999978</v>
      </c>
    </row>
    <row r="38" spans="2:19" x14ac:dyDescent="0.35">
      <c r="B38">
        <v>5405</v>
      </c>
      <c r="C38" s="2" t="s">
        <v>57</v>
      </c>
      <c r="D38">
        <v>1</v>
      </c>
      <c r="F38" s="3">
        <f>'[8]Input 102 Klubbhus, drift'!F38+'[8]Input 103 Aktiv i Ottestad'!F38+'[8]Input 110 100-års jubileum'!F38+'[8]Input 105 Idrettens dag'!F38+'[8]Input 106 Idrettsgalla'!F39+'[8]Input 107 Administrasjonen'!F38+'[8]Input 109 Bragdmerkefest'!F39</f>
        <v>0</v>
      </c>
      <c r="G38" s="4">
        <v>1</v>
      </c>
      <c r="H38" s="5">
        <f t="shared" si="4"/>
        <v>0</v>
      </c>
      <c r="I38" s="5">
        <f t="shared" si="4"/>
        <v>0</v>
      </c>
      <c r="J38" s="5">
        <f t="shared" si="4"/>
        <v>0</v>
      </c>
      <c r="K38" s="5">
        <f t="shared" si="4"/>
        <v>0</v>
      </c>
      <c r="L38" s="5">
        <f t="shared" si="4"/>
        <v>0</v>
      </c>
      <c r="M38" s="5">
        <f t="shared" si="4"/>
        <v>0</v>
      </c>
      <c r="N38" s="5">
        <f t="shared" si="4"/>
        <v>0</v>
      </c>
      <c r="O38" s="5">
        <f t="shared" si="4"/>
        <v>0</v>
      </c>
      <c r="P38" s="5">
        <f t="shared" si="4"/>
        <v>0</v>
      </c>
      <c r="Q38" s="5">
        <f t="shared" si="4"/>
        <v>0</v>
      </c>
      <c r="R38" s="5">
        <f t="shared" si="4"/>
        <v>0</v>
      </c>
      <c r="S38" s="5">
        <f t="shared" si="4"/>
        <v>0</v>
      </c>
    </row>
    <row r="39" spans="2:19" x14ac:dyDescent="0.35">
      <c r="B39">
        <v>5600</v>
      </c>
      <c r="C39" s="2" t="s">
        <v>58</v>
      </c>
      <c r="D39">
        <v>1</v>
      </c>
      <c r="F39" s="3">
        <f>'[8]Input 102 Klubbhus, drift'!F39+'[8]Input 103 Aktiv i Ottestad'!F39+'[8]Input 110 100-års jubileum'!F39+'[8]Input 105 Idrettens dag'!F39+'[8]Input 106 Idrettsgalla'!F40+'[8]Input 107 Administrasjonen'!F39+'[8]Input 109 Bragdmerkefest'!F40</f>
        <v>0</v>
      </c>
      <c r="G39" s="4">
        <v>1</v>
      </c>
      <c r="H39" s="5">
        <f t="shared" si="4"/>
        <v>0</v>
      </c>
      <c r="I39" s="5">
        <f t="shared" si="4"/>
        <v>0</v>
      </c>
      <c r="J39" s="5">
        <f t="shared" si="4"/>
        <v>0</v>
      </c>
      <c r="K39" s="5">
        <f t="shared" si="4"/>
        <v>0</v>
      </c>
      <c r="L39" s="5">
        <f t="shared" si="4"/>
        <v>0</v>
      </c>
      <c r="M39" s="5">
        <f t="shared" si="4"/>
        <v>0</v>
      </c>
      <c r="N39" s="5">
        <f t="shared" si="4"/>
        <v>0</v>
      </c>
      <c r="O39" s="5">
        <f t="shared" si="4"/>
        <v>0</v>
      </c>
      <c r="P39" s="5">
        <f t="shared" si="4"/>
        <v>0</v>
      </c>
      <c r="Q39" s="5">
        <f t="shared" si="4"/>
        <v>0</v>
      </c>
      <c r="R39" s="5">
        <f t="shared" si="4"/>
        <v>0</v>
      </c>
      <c r="S39" s="5">
        <f t="shared" si="4"/>
        <v>0</v>
      </c>
    </row>
    <row r="40" spans="2:19" x14ac:dyDescent="0.35">
      <c r="B40">
        <v>5900</v>
      </c>
      <c r="C40" s="2" t="s">
        <v>60</v>
      </c>
      <c r="D40">
        <v>1</v>
      </c>
      <c r="F40" s="3">
        <f>'[8]Input 102 Klubbhus, drift'!F40+'[8]Input 103 Aktiv i Ottestad'!F40+'[8]Input 110 100-års jubileum'!F40+'[8]Input 105 Idrettens dag'!F40+'[8]Input 106 Idrettsgalla'!F41+'[8]Input 107 Administrasjonen'!F40+'[8]Input 109 Bragdmerkefest'!F41</f>
        <v>0</v>
      </c>
      <c r="G40" s="4">
        <v>1</v>
      </c>
      <c r="H40" s="5">
        <f t="shared" si="4"/>
        <v>0</v>
      </c>
      <c r="I40" s="5">
        <f t="shared" si="4"/>
        <v>0</v>
      </c>
      <c r="J40" s="5">
        <f t="shared" si="4"/>
        <v>0</v>
      </c>
      <c r="K40" s="5">
        <f t="shared" si="4"/>
        <v>0</v>
      </c>
      <c r="L40" s="5">
        <f t="shared" si="4"/>
        <v>0</v>
      </c>
      <c r="M40" s="5">
        <f t="shared" si="4"/>
        <v>0</v>
      </c>
      <c r="N40" s="5">
        <f t="shared" si="4"/>
        <v>0</v>
      </c>
      <c r="O40" s="5">
        <f t="shared" si="4"/>
        <v>0</v>
      </c>
      <c r="P40" s="5">
        <f t="shared" si="4"/>
        <v>0</v>
      </c>
      <c r="Q40" s="5">
        <f t="shared" si="4"/>
        <v>0</v>
      </c>
      <c r="R40" s="5">
        <f t="shared" si="4"/>
        <v>0</v>
      </c>
      <c r="S40" s="5">
        <f t="shared" si="4"/>
        <v>0</v>
      </c>
    </row>
    <row r="41" spans="2:19" x14ac:dyDescent="0.35">
      <c r="B41">
        <v>5930</v>
      </c>
      <c r="C41" s="2" t="s">
        <v>61</v>
      </c>
      <c r="D41">
        <v>1</v>
      </c>
      <c r="F41" s="3">
        <f>'[8]Input 102 Klubbhus, drift'!F41+'[8]Input 103 Aktiv i Ottestad'!F41+'[8]Input 110 100-års jubileum'!F41+'[8]Input 105 Idrettens dag'!F41+'[8]Input 106 Idrettsgalla'!F42+'[8]Input 107 Administrasjonen'!F41+'[8]Input 109 Bragdmerkefest'!F42</f>
        <v>17000</v>
      </c>
      <c r="G41" s="4">
        <v>1</v>
      </c>
      <c r="H41" s="5">
        <f t="shared" si="4"/>
        <v>1416.6666666666665</v>
      </c>
      <c r="I41" s="5">
        <f t="shared" si="4"/>
        <v>1416.6666666666665</v>
      </c>
      <c r="J41" s="5">
        <f t="shared" si="4"/>
        <v>1416.6666666666665</v>
      </c>
      <c r="K41" s="5">
        <f t="shared" si="4"/>
        <v>1416.6666666666665</v>
      </c>
      <c r="L41" s="5">
        <f t="shared" si="4"/>
        <v>1416.6666666666665</v>
      </c>
      <c r="M41" s="5">
        <f t="shared" si="4"/>
        <v>1416.6666666666665</v>
      </c>
      <c r="N41" s="5">
        <f t="shared" si="4"/>
        <v>1416.6666666666665</v>
      </c>
      <c r="O41" s="5">
        <f t="shared" si="4"/>
        <v>1416.6666666666665</v>
      </c>
      <c r="P41" s="5">
        <f t="shared" si="4"/>
        <v>1416.6666666666665</v>
      </c>
      <c r="Q41" s="5">
        <f t="shared" si="4"/>
        <v>1416.6666666666665</v>
      </c>
      <c r="R41" s="5">
        <f t="shared" si="4"/>
        <v>1416.6666666666665</v>
      </c>
      <c r="S41" s="5">
        <f t="shared" si="4"/>
        <v>1416.6666666666665</v>
      </c>
    </row>
    <row r="42" spans="2:19" x14ac:dyDescent="0.35">
      <c r="B42">
        <v>6015</v>
      </c>
      <c r="C42" s="2" t="s">
        <v>62</v>
      </c>
      <c r="D42">
        <v>1</v>
      </c>
      <c r="F42" s="3">
        <f>'[8]Input 102 Klubbhus, drift'!F42+'[8]Input 103 Aktiv i Ottestad'!F42+'[8]Input 110 100-års jubileum'!F42+'[8]Input 105 Idrettens dag'!F42+'[8]Input 106 Idrettsgalla'!F43+'[8]Input 107 Administrasjonen'!F42+'[8]Input 109 Bragdmerkefest'!F43</f>
        <v>138000</v>
      </c>
      <c r="G42" s="4">
        <v>1</v>
      </c>
      <c r="H42" s="5">
        <f t="shared" si="4"/>
        <v>11500</v>
      </c>
      <c r="I42" s="5">
        <f t="shared" si="4"/>
        <v>11500</v>
      </c>
      <c r="J42" s="5">
        <f t="shared" si="4"/>
        <v>11500</v>
      </c>
      <c r="K42" s="5">
        <f t="shared" si="4"/>
        <v>11500</v>
      </c>
      <c r="L42" s="5">
        <f t="shared" si="4"/>
        <v>11500</v>
      </c>
      <c r="M42" s="5">
        <f t="shared" si="4"/>
        <v>11500</v>
      </c>
      <c r="N42" s="5">
        <f t="shared" si="4"/>
        <v>11500</v>
      </c>
      <c r="O42" s="5">
        <f t="shared" si="4"/>
        <v>11500</v>
      </c>
      <c r="P42" s="5">
        <f t="shared" si="4"/>
        <v>11500</v>
      </c>
      <c r="Q42" s="5">
        <f t="shared" si="4"/>
        <v>11500</v>
      </c>
      <c r="R42" s="5">
        <f t="shared" si="4"/>
        <v>11500</v>
      </c>
      <c r="S42" s="5">
        <f t="shared" si="4"/>
        <v>11500</v>
      </c>
    </row>
    <row r="43" spans="2:19" x14ac:dyDescent="0.35">
      <c r="B43">
        <v>6300</v>
      </c>
      <c r="C43" s="2" t="s">
        <v>63</v>
      </c>
      <c r="D43">
        <v>1</v>
      </c>
      <c r="F43" s="3">
        <f>'[8]Input 102 Klubbhus, drift'!F43+'[8]Input 103 Aktiv i Ottestad'!F43+'[8]Input 110 100-års jubileum'!F43+'[8]Input 105 Idrettens dag'!F43+'[8]Input 106 Idrettsgalla'!F44+'[8]Input 107 Administrasjonen'!F43+'[8]Input 109 Bragdmerkefest'!F44</f>
        <v>-72000</v>
      </c>
      <c r="G43" s="4">
        <v>1</v>
      </c>
      <c r="H43" s="5">
        <f t="shared" si="4"/>
        <v>-6000</v>
      </c>
      <c r="I43" s="5">
        <f t="shared" si="4"/>
        <v>-6000</v>
      </c>
      <c r="J43" s="5">
        <f t="shared" si="4"/>
        <v>-6000</v>
      </c>
      <c r="K43" s="5">
        <f t="shared" si="4"/>
        <v>-6000</v>
      </c>
      <c r="L43" s="5">
        <f t="shared" si="4"/>
        <v>-6000</v>
      </c>
      <c r="M43" s="5">
        <f t="shared" si="4"/>
        <v>-6000</v>
      </c>
      <c r="N43" s="5">
        <f t="shared" si="4"/>
        <v>-6000</v>
      </c>
      <c r="O43" s="5">
        <f t="shared" si="4"/>
        <v>-6000</v>
      </c>
      <c r="P43" s="5">
        <f t="shared" si="4"/>
        <v>-6000</v>
      </c>
      <c r="Q43" s="5">
        <f t="shared" si="4"/>
        <v>-6000</v>
      </c>
      <c r="R43" s="5">
        <f t="shared" si="4"/>
        <v>-6000</v>
      </c>
      <c r="S43" s="5">
        <f t="shared" si="4"/>
        <v>-6000</v>
      </c>
    </row>
    <row r="44" spans="2:19" x14ac:dyDescent="0.35">
      <c r="B44">
        <v>6320</v>
      </c>
      <c r="C44" s="2" t="s">
        <v>64</v>
      </c>
      <c r="D44">
        <v>1</v>
      </c>
      <c r="F44" s="3">
        <f>'[8]Input 102 Klubbhus, drift'!F44+'[8]Input 103 Aktiv i Ottestad'!F44+'[8]Input 110 100-års jubileum'!F44+'[8]Input 105 Idrettens dag'!F44+'[8]Input 106 Idrettsgalla'!F45+'[8]Input 107 Administrasjonen'!F44+'[8]Input 109 Bragdmerkefest'!F45</f>
        <v>50000</v>
      </c>
      <c r="G44" s="4">
        <v>1</v>
      </c>
      <c r="H44" s="5">
        <f t="shared" si="4"/>
        <v>4166.6666666666661</v>
      </c>
      <c r="I44" s="5">
        <f t="shared" si="4"/>
        <v>4166.6666666666661</v>
      </c>
      <c r="J44" s="5">
        <f t="shared" si="4"/>
        <v>4166.6666666666661</v>
      </c>
      <c r="K44" s="5">
        <f t="shared" si="4"/>
        <v>4166.6666666666661</v>
      </c>
      <c r="L44" s="5">
        <f t="shared" si="4"/>
        <v>4166.6666666666661</v>
      </c>
      <c r="M44" s="5">
        <f t="shared" si="4"/>
        <v>4166.6666666666661</v>
      </c>
      <c r="N44" s="5">
        <f t="shared" si="4"/>
        <v>4166.6666666666661</v>
      </c>
      <c r="O44" s="5">
        <f t="shared" si="4"/>
        <v>4166.6666666666661</v>
      </c>
      <c r="P44" s="5">
        <f t="shared" si="4"/>
        <v>4166.6666666666661</v>
      </c>
      <c r="Q44" s="5">
        <f t="shared" si="4"/>
        <v>4166.6666666666661</v>
      </c>
      <c r="R44" s="5">
        <f t="shared" si="4"/>
        <v>4166.6666666666661</v>
      </c>
      <c r="S44" s="5">
        <f t="shared" si="4"/>
        <v>4166.6666666666661</v>
      </c>
    </row>
    <row r="45" spans="2:19" x14ac:dyDescent="0.35">
      <c r="B45">
        <v>6321</v>
      </c>
      <c r="C45" s="2" t="s">
        <v>65</v>
      </c>
      <c r="D45">
        <v>1</v>
      </c>
      <c r="F45" s="3">
        <f>'[8]Input 102 Klubbhus, drift'!F45+'[8]Input 103 Aktiv i Ottestad'!F45+'[8]Input 110 100-års jubileum'!F45+'[8]Input 105 Idrettens dag'!F45+'[8]Input 106 Idrettsgalla'!F46+'[8]Input 107 Administrasjonen'!F45+'[8]Input 109 Bragdmerkefest'!F46</f>
        <v>30000</v>
      </c>
      <c r="G45" s="4">
        <v>1</v>
      </c>
      <c r="H45" s="5">
        <f t="shared" ref="H45:S53" si="5">IF($G45&lt;&gt;0,VLOOKUP($G45,Fordeling,H$4+3,FALSE)*$F45,0)</f>
        <v>2500</v>
      </c>
      <c r="I45" s="5">
        <f t="shared" si="5"/>
        <v>2500</v>
      </c>
      <c r="J45" s="5">
        <f t="shared" si="5"/>
        <v>2500</v>
      </c>
      <c r="K45" s="5">
        <f t="shared" si="5"/>
        <v>2500</v>
      </c>
      <c r="L45" s="5">
        <f t="shared" si="5"/>
        <v>2500</v>
      </c>
      <c r="M45" s="5">
        <f t="shared" si="5"/>
        <v>2500</v>
      </c>
      <c r="N45" s="5">
        <f t="shared" si="5"/>
        <v>2500</v>
      </c>
      <c r="O45" s="5">
        <f t="shared" si="5"/>
        <v>2500</v>
      </c>
      <c r="P45" s="5">
        <f t="shared" si="5"/>
        <v>2500</v>
      </c>
      <c r="Q45" s="5">
        <f t="shared" si="5"/>
        <v>2500</v>
      </c>
      <c r="R45" s="5">
        <f t="shared" si="5"/>
        <v>2500</v>
      </c>
      <c r="S45" s="5">
        <f t="shared" si="5"/>
        <v>2500</v>
      </c>
    </row>
    <row r="46" spans="2:19" x14ac:dyDescent="0.35">
      <c r="B46">
        <v>6340</v>
      </c>
      <c r="C46" s="2" t="s">
        <v>66</v>
      </c>
      <c r="D46">
        <v>1</v>
      </c>
      <c r="F46" s="3">
        <f>'[8]Input 102 Klubbhus, drift'!F46+'[8]Input 103 Aktiv i Ottestad'!F46+'[8]Input 110 100-års jubileum'!F46+'[8]Input 105 Idrettens dag'!F46+'[8]Input 106 Idrettsgalla'!F47+'[8]Input 107 Administrasjonen'!F46+'[8]Input 109 Bragdmerkefest'!F47</f>
        <v>40000</v>
      </c>
      <c r="G46" s="4">
        <v>1</v>
      </c>
      <c r="H46" s="5">
        <f t="shared" si="5"/>
        <v>3333.333333333333</v>
      </c>
      <c r="I46" s="5">
        <f t="shared" si="5"/>
        <v>3333.333333333333</v>
      </c>
      <c r="J46" s="5">
        <f t="shared" si="5"/>
        <v>3333.333333333333</v>
      </c>
      <c r="K46" s="5">
        <f t="shared" si="5"/>
        <v>3333.333333333333</v>
      </c>
      <c r="L46" s="5">
        <f t="shared" si="5"/>
        <v>3333.333333333333</v>
      </c>
      <c r="M46" s="5">
        <f t="shared" si="5"/>
        <v>3333.333333333333</v>
      </c>
      <c r="N46" s="5">
        <f t="shared" si="5"/>
        <v>3333.333333333333</v>
      </c>
      <c r="O46" s="5">
        <f t="shared" si="5"/>
        <v>3333.333333333333</v>
      </c>
      <c r="P46" s="5">
        <f t="shared" si="5"/>
        <v>3333.333333333333</v>
      </c>
      <c r="Q46" s="5">
        <f t="shared" si="5"/>
        <v>3333.333333333333</v>
      </c>
      <c r="R46" s="5">
        <f t="shared" si="5"/>
        <v>3333.333333333333</v>
      </c>
      <c r="S46" s="5">
        <f t="shared" si="5"/>
        <v>3333.333333333333</v>
      </c>
    </row>
    <row r="47" spans="2:19" x14ac:dyDescent="0.35">
      <c r="B47">
        <v>6360</v>
      </c>
      <c r="C47" s="2" t="s">
        <v>67</v>
      </c>
      <c r="D47">
        <v>1</v>
      </c>
      <c r="F47" s="3">
        <f>'[8]Input 102 Klubbhus, drift'!F47+'[8]Input 103 Aktiv i Ottestad'!F47+'[8]Input 110 100-års jubileum'!F47+'[8]Input 105 Idrettens dag'!F47+'[8]Input 106 Idrettsgalla'!F48+'[8]Input 107 Administrasjonen'!F47+'[8]Input 109 Bragdmerkefest'!F48</f>
        <v>0</v>
      </c>
      <c r="G47" s="4">
        <v>1</v>
      </c>
      <c r="H47" s="5">
        <f t="shared" si="5"/>
        <v>0</v>
      </c>
      <c r="I47" s="5">
        <f t="shared" si="5"/>
        <v>0</v>
      </c>
      <c r="J47" s="5">
        <f t="shared" si="5"/>
        <v>0</v>
      </c>
      <c r="K47" s="5">
        <f t="shared" si="5"/>
        <v>0</v>
      </c>
      <c r="L47" s="5">
        <f t="shared" si="5"/>
        <v>0</v>
      </c>
      <c r="M47" s="5">
        <f t="shared" si="5"/>
        <v>0</v>
      </c>
      <c r="N47" s="5">
        <f t="shared" si="5"/>
        <v>0</v>
      </c>
      <c r="O47" s="5">
        <f t="shared" si="5"/>
        <v>0</v>
      </c>
      <c r="P47" s="5">
        <f t="shared" si="5"/>
        <v>0</v>
      </c>
      <c r="Q47" s="5">
        <f t="shared" si="5"/>
        <v>0</v>
      </c>
      <c r="R47" s="5">
        <f t="shared" si="5"/>
        <v>0</v>
      </c>
      <c r="S47" s="5">
        <f t="shared" si="5"/>
        <v>0</v>
      </c>
    </row>
    <row r="48" spans="2:19" x14ac:dyDescent="0.35">
      <c r="B48">
        <v>6410</v>
      </c>
      <c r="C48" s="2" t="s">
        <v>68</v>
      </c>
      <c r="D48">
        <v>1</v>
      </c>
      <c r="F48" s="3">
        <f>'[8]Input 102 Klubbhus, drift'!F48+'[8]Input 103 Aktiv i Ottestad'!F48+'[8]Input 110 100-års jubileum'!F48+'[8]Input 105 Idrettens dag'!F48+'[8]Input 106 Idrettsgalla'!F49+'[8]Input 107 Administrasjonen'!F48+'[8]Input 109 Bragdmerkefest'!F49</f>
        <v>0</v>
      </c>
      <c r="G48" s="4">
        <v>1</v>
      </c>
      <c r="H48" s="5">
        <f t="shared" si="5"/>
        <v>0</v>
      </c>
      <c r="I48" s="5">
        <f t="shared" si="5"/>
        <v>0</v>
      </c>
      <c r="J48" s="5">
        <f t="shared" si="5"/>
        <v>0</v>
      </c>
      <c r="K48" s="5">
        <f t="shared" si="5"/>
        <v>0</v>
      </c>
      <c r="L48" s="5">
        <f t="shared" si="5"/>
        <v>0</v>
      </c>
      <c r="M48" s="5">
        <f t="shared" si="5"/>
        <v>0</v>
      </c>
      <c r="N48" s="5">
        <f t="shared" si="5"/>
        <v>0</v>
      </c>
      <c r="O48" s="5">
        <f t="shared" si="5"/>
        <v>0</v>
      </c>
      <c r="P48" s="5">
        <f t="shared" si="5"/>
        <v>0</v>
      </c>
      <c r="Q48" s="5">
        <f t="shared" si="5"/>
        <v>0</v>
      </c>
      <c r="R48" s="5">
        <f t="shared" si="5"/>
        <v>0</v>
      </c>
      <c r="S48" s="5">
        <f t="shared" si="5"/>
        <v>0</v>
      </c>
    </row>
    <row r="49" spans="2:19" x14ac:dyDescent="0.35">
      <c r="B49">
        <v>6440</v>
      </c>
      <c r="C49" s="2" t="s">
        <v>69</v>
      </c>
      <c r="D49">
        <v>1</v>
      </c>
      <c r="F49" s="3">
        <f>'[8]Input 102 Klubbhus, drift'!F49+'[8]Input 103 Aktiv i Ottestad'!F49+'[8]Input 110 100-års jubileum'!F49+'[8]Input 105 Idrettens dag'!F49+'[8]Input 106 Idrettsgalla'!F50+'[8]Input 107 Administrasjonen'!F49+'[8]Input 109 Bragdmerkefest'!F50</f>
        <v>0</v>
      </c>
      <c r="G49" s="4">
        <v>1</v>
      </c>
      <c r="H49" s="5">
        <f t="shared" si="5"/>
        <v>0</v>
      </c>
      <c r="I49" s="5">
        <f t="shared" si="5"/>
        <v>0</v>
      </c>
      <c r="J49" s="5">
        <f t="shared" si="5"/>
        <v>0</v>
      </c>
      <c r="K49" s="5">
        <f t="shared" si="5"/>
        <v>0</v>
      </c>
      <c r="L49" s="5">
        <f t="shared" si="5"/>
        <v>0</v>
      </c>
      <c r="M49" s="5">
        <f t="shared" si="5"/>
        <v>0</v>
      </c>
      <c r="N49" s="5">
        <f t="shared" si="5"/>
        <v>0</v>
      </c>
      <c r="O49" s="5">
        <f t="shared" si="5"/>
        <v>0</v>
      </c>
      <c r="P49" s="5">
        <f t="shared" si="5"/>
        <v>0</v>
      </c>
      <c r="Q49" s="5">
        <f t="shared" si="5"/>
        <v>0</v>
      </c>
      <c r="R49" s="5">
        <f t="shared" si="5"/>
        <v>0</v>
      </c>
      <c r="S49" s="5">
        <f t="shared" si="5"/>
        <v>0</v>
      </c>
    </row>
    <row r="50" spans="2:19" x14ac:dyDescent="0.35">
      <c r="B50">
        <v>6510</v>
      </c>
      <c r="C50" s="2" t="s">
        <v>70</v>
      </c>
      <c r="D50">
        <v>1</v>
      </c>
      <c r="F50" s="3">
        <f>'[8]Input 102 Klubbhus, drift'!F50+'[8]Input 103 Aktiv i Ottestad'!F50+'[8]Input 110 100-års jubileum'!F50+'[8]Input 105 Idrettens dag'!F50+'[8]Input 106 Idrettsgalla'!F51+'[8]Input 107 Administrasjonen'!F50+'[8]Input 109 Bragdmerkefest'!F51</f>
        <v>25000</v>
      </c>
      <c r="G50" s="4">
        <v>1</v>
      </c>
      <c r="H50" s="5">
        <f t="shared" si="5"/>
        <v>2083.333333333333</v>
      </c>
      <c r="I50" s="5">
        <f t="shared" si="5"/>
        <v>2083.333333333333</v>
      </c>
      <c r="J50" s="5">
        <f t="shared" si="5"/>
        <v>2083.333333333333</v>
      </c>
      <c r="K50" s="5">
        <f t="shared" si="5"/>
        <v>2083.333333333333</v>
      </c>
      <c r="L50" s="5">
        <f t="shared" si="5"/>
        <v>2083.333333333333</v>
      </c>
      <c r="M50" s="5">
        <f t="shared" si="5"/>
        <v>2083.333333333333</v>
      </c>
      <c r="N50" s="5">
        <f t="shared" si="5"/>
        <v>2083.333333333333</v>
      </c>
      <c r="O50" s="5">
        <f t="shared" si="5"/>
        <v>2083.333333333333</v>
      </c>
      <c r="P50" s="5">
        <f t="shared" si="5"/>
        <v>2083.333333333333</v>
      </c>
      <c r="Q50" s="5">
        <f t="shared" si="5"/>
        <v>2083.333333333333</v>
      </c>
      <c r="R50" s="5">
        <f t="shared" si="5"/>
        <v>2083.333333333333</v>
      </c>
      <c r="S50" s="5">
        <f t="shared" si="5"/>
        <v>2083.333333333333</v>
      </c>
    </row>
    <row r="51" spans="2:19" x14ac:dyDescent="0.35">
      <c r="B51">
        <v>6540</v>
      </c>
      <c r="C51" s="2" t="s">
        <v>71</v>
      </c>
      <c r="D51">
        <v>1</v>
      </c>
      <c r="F51" s="3">
        <f>'[8]Input 102 Klubbhus, drift'!F51+'[8]Input 103 Aktiv i Ottestad'!F51+'[8]Input 110 100-års jubileum'!F51+'[8]Input 105 Idrettens dag'!F51+'[8]Input 106 Idrettsgalla'!F52+'[8]Input 107 Administrasjonen'!F51+'[8]Input 109 Bragdmerkefest'!F52</f>
        <v>25000</v>
      </c>
      <c r="G51" s="4">
        <v>1</v>
      </c>
      <c r="H51" s="5">
        <f t="shared" si="5"/>
        <v>2083.333333333333</v>
      </c>
      <c r="I51" s="5">
        <f t="shared" si="5"/>
        <v>2083.333333333333</v>
      </c>
      <c r="J51" s="5">
        <f t="shared" si="5"/>
        <v>2083.333333333333</v>
      </c>
      <c r="K51" s="5">
        <f t="shared" si="5"/>
        <v>2083.333333333333</v>
      </c>
      <c r="L51" s="5">
        <f t="shared" si="5"/>
        <v>2083.333333333333</v>
      </c>
      <c r="M51" s="5">
        <f t="shared" si="5"/>
        <v>2083.333333333333</v>
      </c>
      <c r="N51" s="5">
        <f t="shared" si="5"/>
        <v>2083.333333333333</v>
      </c>
      <c r="O51" s="5">
        <f t="shared" si="5"/>
        <v>2083.333333333333</v>
      </c>
      <c r="P51" s="5">
        <f t="shared" si="5"/>
        <v>2083.333333333333</v>
      </c>
      <c r="Q51" s="5">
        <f t="shared" si="5"/>
        <v>2083.333333333333</v>
      </c>
      <c r="R51" s="5">
        <f t="shared" si="5"/>
        <v>2083.333333333333</v>
      </c>
      <c r="S51" s="5">
        <f t="shared" si="5"/>
        <v>2083.333333333333</v>
      </c>
    </row>
    <row r="52" spans="2:19" x14ac:dyDescent="0.35">
      <c r="B52">
        <v>6552</v>
      </c>
      <c r="C52" s="2" t="s">
        <v>72</v>
      </c>
      <c r="D52">
        <v>1</v>
      </c>
      <c r="F52" s="3">
        <f>'[8]Input 102 Klubbhus, drift'!F52+'[8]Input 103 Aktiv i Ottestad'!F52+'[8]Input 110 100-års jubileum'!F52+'[8]Input 105 Idrettens dag'!F52+'[8]Input 106 Idrettsgalla'!F53+'[8]Input 107 Administrasjonen'!F52+'[8]Input 109 Bragdmerkefest'!F53</f>
        <v>50000</v>
      </c>
      <c r="G52" s="4">
        <v>1</v>
      </c>
      <c r="H52" s="5">
        <f t="shared" si="5"/>
        <v>4166.6666666666661</v>
      </c>
      <c r="I52" s="5">
        <f t="shared" si="5"/>
        <v>4166.6666666666661</v>
      </c>
      <c r="J52" s="5">
        <f t="shared" si="5"/>
        <v>4166.6666666666661</v>
      </c>
      <c r="K52" s="5">
        <f t="shared" si="5"/>
        <v>4166.6666666666661</v>
      </c>
      <c r="L52" s="5">
        <f t="shared" si="5"/>
        <v>4166.6666666666661</v>
      </c>
      <c r="M52" s="5">
        <f t="shared" si="5"/>
        <v>4166.6666666666661</v>
      </c>
      <c r="N52" s="5">
        <f t="shared" si="5"/>
        <v>4166.6666666666661</v>
      </c>
      <c r="O52" s="5">
        <f t="shared" si="5"/>
        <v>4166.6666666666661</v>
      </c>
      <c r="P52" s="5">
        <f t="shared" si="5"/>
        <v>4166.6666666666661</v>
      </c>
      <c r="Q52" s="5">
        <f t="shared" si="5"/>
        <v>4166.6666666666661</v>
      </c>
      <c r="R52" s="5">
        <f t="shared" si="5"/>
        <v>4166.6666666666661</v>
      </c>
      <c r="S52" s="5">
        <f t="shared" si="5"/>
        <v>4166.6666666666661</v>
      </c>
    </row>
    <row r="53" spans="2:19" x14ac:dyDescent="0.35">
      <c r="B53">
        <v>6560</v>
      </c>
      <c r="C53" s="2" t="s">
        <v>73</v>
      </c>
      <c r="D53">
        <v>1</v>
      </c>
      <c r="F53" s="3">
        <f>'[8]Input 102 Klubbhus, drift'!F53+'[8]Input 103 Aktiv i Ottestad'!F53+'[8]Input 110 100-års jubileum'!F53+'[8]Input 105 Idrettens dag'!F53+'[8]Input 106 Idrettsgalla'!F54+'[8]Input 107 Administrasjonen'!F53+'[8]Input 109 Bragdmerkefest'!F54</f>
        <v>0</v>
      </c>
      <c r="G53" s="4">
        <v>1</v>
      </c>
      <c r="H53" s="5">
        <f t="shared" si="5"/>
        <v>0</v>
      </c>
      <c r="I53" s="5">
        <f t="shared" si="5"/>
        <v>0</v>
      </c>
      <c r="J53" s="5">
        <f t="shared" si="5"/>
        <v>0</v>
      </c>
      <c r="K53" s="5">
        <f t="shared" si="5"/>
        <v>0</v>
      </c>
      <c r="L53" s="5">
        <f t="shared" si="5"/>
        <v>0</v>
      </c>
      <c r="M53" s="5">
        <f t="shared" si="5"/>
        <v>0</v>
      </c>
      <c r="N53" s="5">
        <f t="shared" si="5"/>
        <v>0</v>
      </c>
      <c r="O53" s="5">
        <f t="shared" si="5"/>
        <v>0</v>
      </c>
      <c r="P53" s="5">
        <f t="shared" si="5"/>
        <v>0</v>
      </c>
      <c r="Q53" s="5">
        <f t="shared" si="5"/>
        <v>0</v>
      </c>
      <c r="R53" s="5">
        <f t="shared" si="5"/>
        <v>0</v>
      </c>
      <c r="S53" s="5">
        <f t="shared" si="5"/>
        <v>0</v>
      </c>
    </row>
    <row r="54" spans="2:19" x14ac:dyDescent="0.35">
      <c r="B54">
        <v>6600</v>
      </c>
      <c r="C54" s="2" t="s">
        <v>74</v>
      </c>
      <c r="D54">
        <v>1</v>
      </c>
      <c r="F54" s="3">
        <f>'[8]Input 102 Klubbhus, drift'!F54+'[8]Input 103 Aktiv i Ottestad'!F54+'[8]Input 110 100-års jubileum'!F54+'[8]Input 105 Idrettens dag'!F54+'[8]Input 106 Idrettsgalla'!F55+'[8]Input 107 Administrasjonen'!F54+'[8]Input 109 Bragdmerkefest'!F55</f>
        <v>25000</v>
      </c>
      <c r="G54" s="4">
        <v>1</v>
      </c>
      <c r="H54" s="5">
        <f t="shared" ref="H54:S61" si="6">IF($G54&lt;&gt;0,VLOOKUP($G54,Fordeling,H$4+3,FALSE)*$F54,0)</f>
        <v>2083.333333333333</v>
      </c>
      <c r="I54" s="5">
        <f t="shared" si="6"/>
        <v>2083.333333333333</v>
      </c>
      <c r="J54" s="5">
        <f t="shared" si="6"/>
        <v>2083.333333333333</v>
      </c>
      <c r="K54" s="5">
        <f t="shared" si="6"/>
        <v>2083.333333333333</v>
      </c>
      <c r="L54" s="5">
        <f t="shared" si="6"/>
        <v>2083.333333333333</v>
      </c>
      <c r="M54" s="5">
        <f t="shared" si="6"/>
        <v>2083.333333333333</v>
      </c>
      <c r="N54" s="5">
        <f t="shared" si="6"/>
        <v>2083.333333333333</v>
      </c>
      <c r="O54" s="5">
        <f t="shared" si="6"/>
        <v>2083.333333333333</v>
      </c>
      <c r="P54" s="5">
        <f t="shared" si="6"/>
        <v>2083.333333333333</v>
      </c>
      <c r="Q54" s="5">
        <f t="shared" si="6"/>
        <v>2083.333333333333</v>
      </c>
      <c r="R54" s="5">
        <f t="shared" si="6"/>
        <v>2083.333333333333</v>
      </c>
      <c r="S54" s="5">
        <f t="shared" si="6"/>
        <v>2083.333333333333</v>
      </c>
    </row>
    <row r="55" spans="2:19" x14ac:dyDescent="0.35">
      <c r="B55">
        <v>6610</v>
      </c>
      <c r="C55" s="2" t="s">
        <v>75</v>
      </c>
      <c r="D55">
        <v>1</v>
      </c>
      <c r="F55" s="3">
        <f>'[8]Input 102 Klubbhus, drift'!F55+'[8]Input 103 Aktiv i Ottestad'!F55+'[8]Input 110 100-års jubileum'!F55+'[8]Input 105 Idrettens dag'!F55+'[8]Input 106 Idrettsgalla'!F56+'[8]Input 107 Administrasjonen'!F55+'[8]Input 109 Bragdmerkefest'!F56</f>
        <v>0</v>
      </c>
      <c r="G55" s="4">
        <v>1</v>
      </c>
      <c r="H55" s="5">
        <f t="shared" si="6"/>
        <v>0</v>
      </c>
      <c r="I55" s="5">
        <f t="shared" si="6"/>
        <v>0</v>
      </c>
      <c r="J55" s="5">
        <f t="shared" si="6"/>
        <v>0</v>
      </c>
      <c r="K55" s="5">
        <f t="shared" si="6"/>
        <v>0</v>
      </c>
      <c r="L55" s="5">
        <f t="shared" si="6"/>
        <v>0</v>
      </c>
      <c r="M55" s="5">
        <f t="shared" si="6"/>
        <v>0</v>
      </c>
      <c r="N55" s="5">
        <f t="shared" si="6"/>
        <v>0</v>
      </c>
      <c r="O55" s="5">
        <f t="shared" si="6"/>
        <v>0</v>
      </c>
      <c r="P55" s="5">
        <f t="shared" si="6"/>
        <v>0</v>
      </c>
      <c r="Q55" s="5">
        <f t="shared" si="6"/>
        <v>0</v>
      </c>
      <c r="R55" s="5">
        <f t="shared" si="6"/>
        <v>0</v>
      </c>
      <c r="S55" s="5">
        <f t="shared" si="6"/>
        <v>0</v>
      </c>
    </row>
    <row r="56" spans="2:19" x14ac:dyDescent="0.35">
      <c r="B56">
        <v>6611</v>
      </c>
      <c r="C56" s="2" t="s">
        <v>76</v>
      </c>
      <c r="D56">
        <v>1</v>
      </c>
      <c r="F56" s="3">
        <f>'[8]Input 102 Klubbhus, drift'!F56+'[8]Input 103 Aktiv i Ottestad'!F56+'[8]Input 110 100-års jubileum'!F56+'[8]Input 105 Idrettens dag'!F56+'[8]Input 106 Idrettsgalla'!F57+'[8]Input 107 Administrasjonen'!F56+'[8]Input 109 Bragdmerkefest'!F57</f>
        <v>0</v>
      </c>
      <c r="G56" s="4">
        <v>1</v>
      </c>
      <c r="H56" s="5">
        <f t="shared" si="6"/>
        <v>0</v>
      </c>
      <c r="I56" s="5">
        <f t="shared" si="6"/>
        <v>0</v>
      </c>
      <c r="J56" s="5">
        <f t="shared" si="6"/>
        <v>0</v>
      </c>
      <c r="K56" s="5">
        <f t="shared" si="6"/>
        <v>0</v>
      </c>
      <c r="L56" s="5">
        <f t="shared" si="6"/>
        <v>0</v>
      </c>
      <c r="M56" s="5">
        <f t="shared" si="6"/>
        <v>0</v>
      </c>
      <c r="N56" s="5">
        <f t="shared" si="6"/>
        <v>0</v>
      </c>
      <c r="O56" s="5">
        <f t="shared" si="6"/>
        <v>0</v>
      </c>
      <c r="P56" s="5">
        <f t="shared" si="6"/>
        <v>0</v>
      </c>
      <c r="Q56" s="5">
        <f t="shared" si="6"/>
        <v>0</v>
      </c>
      <c r="R56" s="5">
        <f t="shared" si="6"/>
        <v>0</v>
      </c>
      <c r="S56" s="5">
        <f t="shared" si="6"/>
        <v>0</v>
      </c>
    </row>
    <row r="57" spans="2:19" x14ac:dyDescent="0.35">
      <c r="B57">
        <v>6620</v>
      </c>
      <c r="C57" s="2" t="s">
        <v>77</v>
      </c>
      <c r="D57">
        <v>1</v>
      </c>
      <c r="F57" s="3">
        <f>'[8]Input 102 Klubbhus, drift'!F57+'[8]Input 103 Aktiv i Ottestad'!F57+'[8]Input 110 100-års jubileum'!F57+'[8]Input 105 Idrettens dag'!F57+'[8]Input 106 Idrettsgalla'!F58+'[8]Input 107 Administrasjonen'!F57+'[8]Input 109 Bragdmerkefest'!F58</f>
        <v>0</v>
      </c>
      <c r="G57" s="4">
        <v>1</v>
      </c>
      <c r="H57" s="5">
        <f t="shared" si="6"/>
        <v>0</v>
      </c>
      <c r="I57" s="5">
        <f t="shared" si="6"/>
        <v>0</v>
      </c>
      <c r="J57" s="5">
        <f t="shared" si="6"/>
        <v>0</v>
      </c>
      <c r="K57" s="5">
        <f t="shared" si="6"/>
        <v>0</v>
      </c>
      <c r="L57" s="5">
        <f t="shared" si="6"/>
        <v>0</v>
      </c>
      <c r="M57" s="5">
        <f t="shared" si="6"/>
        <v>0</v>
      </c>
      <c r="N57" s="5">
        <f t="shared" si="6"/>
        <v>0</v>
      </c>
      <c r="O57" s="5">
        <f t="shared" si="6"/>
        <v>0</v>
      </c>
      <c r="P57" s="5">
        <f t="shared" si="6"/>
        <v>0</v>
      </c>
      <c r="Q57" s="5">
        <f t="shared" si="6"/>
        <v>0</v>
      </c>
      <c r="R57" s="5">
        <f t="shared" si="6"/>
        <v>0</v>
      </c>
      <c r="S57" s="5">
        <f t="shared" si="6"/>
        <v>0</v>
      </c>
    </row>
    <row r="58" spans="2:19" x14ac:dyDescent="0.35">
      <c r="B58">
        <v>6705</v>
      </c>
      <c r="C58" s="2" t="s">
        <v>80</v>
      </c>
      <c r="D58">
        <v>1</v>
      </c>
      <c r="F58" s="3">
        <f>'[8]Input 102 Klubbhus, drift'!F58+'[8]Input 103 Aktiv i Ottestad'!F58+'[8]Input 110 100-års jubileum'!F58+'[8]Input 105 Idrettens dag'!F58+'[8]Input 106 Idrettsgalla'!F59+'[8]Input 107 Administrasjonen'!F58+'[8]Input 109 Bragdmerkefest'!F59</f>
        <v>92000</v>
      </c>
      <c r="G58" s="4">
        <v>1</v>
      </c>
      <c r="H58" s="5">
        <f t="shared" si="6"/>
        <v>7666.6666666666661</v>
      </c>
      <c r="I58" s="5">
        <f t="shared" si="6"/>
        <v>7666.6666666666661</v>
      </c>
      <c r="J58" s="5">
        <f t="shared" si="6"/>
        <v>7666.6666666666661</v>
      </c>
      <c r="K58" s="5">
        <f t="shared" si="6"/>
        <v>7666.6666666666661</v>
      </c>
      <c r="L58" s="5">
        <f t="shared" si="6"/>
        <v>7666.6666666666661</v>
      </c>
      <c r="M58" s="5">
        <f t="shared" si="6"/>
        <v>7666.6666666666661</v>
      </c>
      <c r="N58" s="5">
        <f t="shared" si="6"/>
        <v>7666.6666666666661</v>
      </c>
      <c r="O58" s="5">
        <f t="shared" si="6"/>
        <v>7666.6666666666661</v>
      </c>
      <c r="P58" s="5">
        <f t="shared" si="6"/>
        <v>7666.6666666666661</v>
      </c>
      <c r="Q58" s="5">
        <f t="shared" si="6"/>
        <v>7666.6666666666661</v>
      </c>
      <c r="R58" s="5">
        <f t="shared" si="6"/>
        <v>7666.6666666666661</v>
      </c>
      <c r="S58" s="5">
        <f t="shared" si="6"/>
        <v>7666.6666666666661</v>
      </c>
    </row>
    <row r="59" spans="2:19" x14ac:dyDescent="0.35">
      <c r="B59">
        <v>6710</v>
      </c>
      <c r="C59" s="15" t="s">
        <v>207</v>
      </c>
      <c r="D59">
        <v>1</v>
      </c>
      <c r="F59" s="3">
        <f>'[8]Input 102 Klubbhus, drift'!F59+'[8]Input 103 Aktiv i Ottestad'!F59+'[8]Input 110 100-års jubileum'!F59+'[8]Input 105 Idrettens dag'!F59+'[8]Input 106 Idrettsgalla'!F60+'[8]Input 107 Administrasjonen'!F59+'[8]Input 109 Bragdmerkefest'!F60</f>
        <v>450000</v>
      </c>
      <c r="G59" s="4">
        <v>1</v>
      </c>
      <c r="H59" s="5">
        <f t="shared" si="6"/>
        <v>37500</v>
      </c>
      <c r="I59" s="5">
        <f t="shared" si="6"/>
        <v>37500</v>
      </c>
      <c r="J59" s="5">
        <f t="shared" si="6"/>
        <v>37500</v>
      </c>
      <c r="K59" s="5">
        <f t="shared" si="6"/>
        <v>37500</v>
      </c>
      <c r="L59" s="5">
        <f t="shared" si="6"/>
        <v>37500</v>
      </c>
      <c r="M59" s="5">
        <f t="shared" si="6"/>
        <v>37500</v>
      </c>
      <c r="N59" s="5">
        <f t="shared" si="6"/>
        <v>37500</v>
      </c>
      <c r="O59" s="5">
        <f t="shared" si="6"/>
        <v>37500</v>
      </c>
      <c r="P59" s="5">
        <f t="shared" si="6"/>
        <v>37500</v>
      </c>
      <c r="Q59" s="5">
        <f t="shared" si="6"/>
        <v>37500</v>
      </c>
      <c r="R59" s="5">
        <f t="shared" si="6"/>
        <v>37500</v>
      </c>
      <c r="S59" s="5">
        <f t="shared" si="6"/>
        <v>37500</v>
      </c>
    </row>
    <row r="60" spans="2:19" x14ac:dyDescent="0.35">
      <c r="B60">
        <v>6800</v>
      </c>
      <c r="C60" s="2" t="s">
        <v>82</v>
      </c>
      <c r="D60">
        <v>1</v>
      </c>
      <c r="F60" s="3">
        <f>'[8]Input 102 Klubbhus, drift'!F60+'[8]Input 103 Aktiv i Ottestad'!F60+'[8]Input 110 100-års jubileum'!F60+'[8]Input 105 Idrettens dag'!F60+'[8]Input 106 Idrettsgalla'!F61+'[8]Input 107 Administrasjonen'!F60+'[8]Input 109 Bragdmerkefest'!F61</f>
        <v>8000</v>
      </c>
      <c r="G60" s="4">
        <v>1</v>
      </c>
      <c r="H60" s="5">
        <f t="shared" si="6"/>
        <v>666.66666666666663</v>
      </c>
      <c r="I60" s="5">
        <f t="shared" si="6"/>
        <v>666.66666666666663</v>
      </c>
      <c r="J60" s="5">
        <f t="shared" si="6"/>
        <v>666.66666666666663</v>
      </c>
      <c r="K60" s="5">
        <f t="shared" si="6"/>
        <v>666.66666666666663</v>
      </c>
      <c r="L60" s="5">
        <f t="shared" si="6"/>
        <v>666.66666666666663</v>
      </c>
      <c r="M60" s="5">
        <f t="shared" si="6"/>
        <v>666.66666666666663</v>
      </c>
      <c r="N60" s="5">
        <f t="shared" si="6"/>
        <v>666.66666666666663</v>
      </c>
      <c r="O60" s="5">
        <f t="shared" si="6"/>
        <v>666.66666666666663</v>
      </c>
      <c r="P60" s="5">
        <f t="shared" si="6"/>
        <v>666.66666666666663</v>
      </c>
      <c r="Q60" s="5">
        <f t="shared" si="6"/>
        <v>666.66666666666663</v>
      </c>
      <c r="R60" s="5">
        <f t="shared" si="6"/>
        <v>666.66666666666663</v>
      </c>
      <c r="S60" s="5">
        <f t="shared" si="6"/>
        <v>666.66666666666663</v>
      </c>
    </row>
    <row r="61" spans="2:19" x14ac:dyDescent="0.35">
      <c r="B61">
        <v>6820</v>
      </c>
      <c r="C61" s="2" t="s">
        <v>83</v>
      </c>
      <c r="D61">
        <v>1</v>
      </c>
      <c r="F61" s="3">
        <f>'[8]Input 102 Klubbhus, drift'!F61+'[8]Input 103 Aktiv i Ottestad'!F61+'[8]Input 110 100-års jubileum'!F61+'[8]Input 105 Idrettens dag'!F61+'[8]Input 106 Idrettsgalla'!F62+'[8]Input 107 Administrasjonen'!F61+'[8]Input 109 Bragdmerkefest'!F62</f>
        <v>50000</v>
      </c>
      <c r="G61" s="4">
        <v>1</v>
      </c>
      <c r="H61" s="5">
        <f t="shared" si="6"/>
        <v>4166.6666666666661</v>
      </c>
      <c r="I61" s="5">
        <f t="shared" si="6"/>
        <v>4166.6666666666661</v>
      </c>
      <c r="J61" s="5">
        <f t="shared" si="6"/>
        <v>4166.6666666666661</v>
      </c>
      <c r="K61" s="5">
        <f t="shared" si="6"/>
        <v>4166.6666666666661</v>
      </c>
      <c r="L61" s="5">
        <f t="shared" si="6"/>
        <v>4166.6666666666661</v>
      </c>
      <c r="M61" s="5">
        <f t="shared" si="6"/>
        <v>4166.6666666666661</v>
      </c>
      <c r="N61" s="5">
        <f t="shared" si="6"/>
        <v>4166.6666666666661</v>
      </c>
      <c r="O61" s="5">
        <f t="shared" si="6"/>
        <v>4166.6666666666661</v>
      </c>
      <c r="P61" s="5">
        <f t="shared" si="6"/>
        <v>4166.6666666666661</v>
      </c>
      <c r="Q61" s="5">
        <f t="shared" si="6"/>
        <v>4166.6666666666661</v>
      </c>
      <c r="R61" s="5">
        <f t="shared" si="6"/>
        <v>4166.6666666666661</v>
      </c>
      <c r="S61" s="5">
        <f t="shared" si="6"/>
        <v>4166.6666666666661</v>
      </c>
    </row>
    <row r="62" spans="2:19" x14ac:dyDescent="0.35">
      <c r="B62">
        <v>6830</v>
      </c>
      <c r="C62" s="2" t="s">
        <v>84</v>
      </c>
      <c r="D62">
        <v>1</v>
      </c>
      <c r="F62" s="3">
        <f>'[8]Input 102 Klubbhus, drift'!F62+'[8]Input 103 Aktiv i Ottestad'!F62+'[8]Input 110 100-års jubileum'!F62+'[8]Input 105 Idrettens dag'!F62+'[8]Input 106 Idrettsgalla'!F63+'[8]Input 107 Administrasjonen'!F62+'[8]Input 109 Bragdmerkefest'!F63</f>
        <v>160000</v>
      </c>
      <c r="G62" s="4">
        <v>1</v>
      </c>
      <c r="H62" s="5">
        <f t="shared" ref="H62:S70" si="7">IF($G62&lt;&gt;0,VLOOKUP($G62,Fordeling,H$4+3,FALSE)*$F62,0)</f>
        <v>13333.333333333332</v>
      </c>
      <c r="I62" s="5">
        <f t="shared" si="7"/>
        <v>13333.333333333332</v>
      </c>
      <c r="J62" s="5">
        <f t="shared" si="7"/>
        <v>13333.333333333332</v>
      </c>
      <c r="K62" s="5">
        <f t="shared" si="7"/>
        <v>13333.333333333332</v>
      </c>
      <c r="L62" s="5">
        <f t="shared" si="7"/>
        <v>13333.333333333332</v>
      </c>
      <c r="M62" s="5">
        <f t="shared" si="7"/>
        <v>13333.333333333332</v>
      </c>
      <c r="N62" s="5">
        <f t="shared" si="7"/>
        <v>13333.333333333332</v>
      </c>
      <c r="O62" s="5">
        <f t="shared" si="7"/>
        <v>13333.333333333332</v>
      </c>
      <c r="P62" s="5">
        <f t="shared" si="7"/>
        <v>13333.333333333332</v>
      </c>
      <c r="Q62" s="5">
        <f t="shared" si="7"/>
        <v>13333.333333333332</v>
      </c>
      <c r="R62" s="5">
        <f t="shared" si="7"/>
        <v>13333.333333333332</v>
      </c>
      <c r="S62" s="5">
        <f t="shared" si="7"/>
        <v>13333.333333333332</v>
      </c>
    </row>
    <row r="63" spans="2:19" x14ac:dyDescent="0.35">
      <c r="B63">
        <v>6850</v>
      </c>
      <c r="C63" s="2" t="s">
        <v>85</v>
      </c>
      <c r="D63">
        <v>1</v>
      </c>
      <c r="F63" s="3">
        <f>'[8]Input 102 Klubbhus, drift'!F63+'[8]Input 103 Aktiv i Ottestad'!F63+'[8]Input 110 100-års jubileum'!F63+'[8]Input 105 Idrettens dag'!F63+'[8]Input 106 Idrettsgalla'!F64+'[8]Input 107 Administrasjonen'!F63+'[8]Input 109 Bragdmerkefest'!F64</f>
        <v>35000</v>
      </c>
      <c r="G63" s="4">
        <v>1</v>
      </c>
      <c r="H63" s="5">
        <f t="shared" si="7"/>
        <v>2916.6666666666665</v>
      </c>
      <c r="I63" s="5">
        <f t="shared" si="7"/>
        <v>2916.6666666666665</v>
      </c>
      <c r="J63" s="5">
        <f t="shared" si="7"/>
        <v>2916.6666666666665</v>
      </c>
      <c r="K63" s="5">
        <f t="shared" si="7"/>
        <v>2916.6666666666665</v>
      </c>
      <c r="L63" s="5">
        <f t="shared" si="7"/>
        <v>2916.6666666666665</v>
      </c>
      <c r="M63" s="5">
        <f t="shared" si="7"/>
        <v>2916.6666666666665</v>
      </c>
      <c r="N63" s="5">
        <f t="shared" si="7"/>
        <v>2916.6666666666665</v>
      </c>
      <c r="O63" s="5">
        <f t="shared" si="7"/>
        <v>2916.6666666666665</v>
      </c>
      <c r="P63" s="5">
        <f t="shared" si="7"/>
        <v>2916.6666666666665</v>
      </c>
      <c r="Q63" s="5">
        <f t="shared" si="7"/>
        <v>2916.6666666666665</v>
      </c>
      <c r="R63" s="5">
        <f t="shared" si="7"/>
        <v>2916.6666666666665</v>
      </c>
      <c r="S63" s="5">
        <f t="shared" si="7"/>
        <v>2916.6666666666665</v>
      </c>
    </row>
    <row r="64" spans="2:19" x14ac:dyDescent="0.35">
      <c r="B64">
        <v>6860</v>
      </c>
      <c r="C64" s="2" t="s">
        <v>86</v>
      </c>
      <c r="D64">
        <v>1</v>
      </c>
      <c r="F64" s="3">
        <f>'[8]Input 102 Klubbhus, drift'!F64+'[8]Input 103 Aktiv i Ottestad'!F64+'[8]Input 110 100-års jubileum'!F64+'[8]Input 105 Idrettens dag'!F64+'[8]Input 106 Idrettsgalla'!F65+'[8]Input 107 Administrasjonen'!F64+'[8]Input 109 Bragdmerkefest'!F65</f>
        <v>0</v>
      </c>
      <c r="G64" s="4">
        <v>1</v>
      </c>
      <c r="H64" s="5">
        <f t="shared" si="7"/>
        <v>0</v>
      </c>
      <c r="I64" s="5">
        <f t="shared" si="7"/>
        <v>0</v>
      </c>
      <c r="J64" s="5">
        <f t="shared" si="7"/>
        <v>0</v>
      </c>
      <c r="K64" s="5">
        <f t="shared" si="7"/>
        <v>0</v>
      </c>
      <c r="L64" s="5">
        <f t="shared" si="7"/>
        <v>0</v>
      </c>
      <c r="M64" s="5">
        <f t="shared" si="7"/>
        <v>0</v>
      </c>
      <c r="N64" s="5">
        <f t="shared" si="7"/>
        <v>0</v>
      </c>
      <c r="O64" s="5">
        <f t="shared" si="7"/>
        <v>0</v>
      </c>
      <c r="P64" s="5">
        <f t="shared" si="7"/>
        <v>0</v>
      </c>
      <c r="Q64" s="5">
        <f t="shared" si="7"/>
        <v>0</v>
      </c>
      <c r="R64" s="5">
        <f t="shared" si="7"/>
        <v>0</v>
      </c>
      <c r="S64" s="5">
        <f t="shared" si="7"/>
        <v>0</v>
      </c>
    </row>
    <row r="65" spans="2:19" x14ac:dyDescent="0.35">
      <c r="B65">
        <v>6902</v>
      </c>
      <c r="C65" s="2" t="s">
        <v>88</v>
      </c>
      <c r="D65">
        <v>1</v>
      </c>
      <c r="F65" s="3">
        <f>'[8]Input 102 Klubbhus, drift'!F65+'[8]Input 103 Aktiv i Ottestad'!F65+'[8]Input 110 100-års jubileum'!F65+'[8]Input 105 Idrettens dag'!F65+'[8]Input 106 Idrettsgalla'!F66+'[8]Input 107 Administrasjonen'!F65+'[8]Input 109 Bragdmerkefest'!F66</f>
        <v>0</v>
      </c>
      <c r="G65" s="4">
        <v>1</v>
      </c>
      <c r="H65" s="5">
        <f t="shared" si="7"/>
        <v>0</v>
      </c>
      <c r="I65" s="5">
        <f t="shared" si="7"/>
        <v>0</v>
      </c>
      <c r="J65" s="5">
        <f t="shared" si="7"/>
        <v>0</v>
      </c>
      <c r="K65" s="5">
        <f t="shared" si="7"/>
        <v>0</v>
      </c>
      <c r="L65" s="5">
        <f t="shared" si="7"/>
        <v>0</v>
      </c>
      <c r="M65" s="5">
        <f t="shared" si="7"/>
        <v>0</v>
      </c>
      <c r="N65" s="5">
        <f t="shared" si="7"/>
        <v>0</v>
      </c>
      <c r="O65" s="5">
        <f t="shared" si="7"/>
        <v>0</v>
      </c>
      <c r="P65" s="5">
        <f t="shared" si="7"/>
        <v>0</v>
      </c>
      <c r="Q65" s="5">
        <f t="shared" si="7"/>
        <v>0</v>
      </c>
      <c r="R65" s="5">
        <f t="shared" si="7"/>
        <v>0</v>
      </c>
      <c r="S65" s="5">
        <f t="shared" si="7"/>
        <v>0</v>
      </c>
    </row>
    <row r="66" spans="2:19" x14ac:dyDescent="0.35">
      <c r="B66">
        <v>6907</v>
      </c>
      <c r="C66" s="15" t="s">
        <v>208</v>
      </c>
      <c r="D66">
        <v>1</v>
      </c>
      <c r="F66" s="3">
        <f>'[8]Input 102 Klubbhus, drift'!F66+'[8]Input 103 Aktiv i Ottestad'!F66+'[8]Input 110 100-års jubileum'!F66+'[8]Input 105 Idrettens dag'!F66+'[8]Input 106 Idrettsgalla'!F67+'[8]Input 107 Administrasjonen'!F66+'[8]Input 109 Bragdmerkefest'!F67</f>
        <v>20000</v>
      </c>
      <c r="G66" s="4">
        <v>1</v>
      </c>
      <c r="H66" s="5">
        <f t="shared" si="7"/>
        <v>1666.6666666666665</v>
      </c>
      <c r="I66" s="5">
        <f t="shared" si="7"/>
        <v>1666.6666666666665</v>
      </c>
      <c r="J66" s="5">
        <f t="shared" si="7"/>
        <v>1666.6666666666665</v>
      </c>
      <c r="K66" s="5">
        <f t="shared" si="7"/>
        <v>1666.6666666666665</v>
      </c>
      <c r="L66" s="5">
        <f t="shared" si="7"/>
        <v>1666.6666666666665</v>
      </c>
      <c r="M66" s="5">
        <f t="shared" si="7"/>
        <v>1666.6666666666665</v>
      </c>
      <c r="N66" s="5">
        <f t="shared" si="7"/>
        <v>1666.6666666666665</v>
      </c>
      <c r="O66" s="5">
        <f t="shared" si="7"/>
        <v>1666.6666666666665</v>
      </c>
      <c r="P66" s="5">
        <f t="shared" si="7"/>
        <v>1666.6666666666665</v>
      </c>
      <c r="Q66" s="5">
        <f t="shared" si="7"/>
        <v>1666.6666666666665</v>
      </c>
      <c r="R66" s="5">
        <f t="shared" si="7"/>
        <v>1666.6666666666665</v>
      </c>
      <c r="S66" s="5">
        <f t="shared" si="7"/>
        <v>1666.6666666666665</v>
      </c>
    </row>
    <row r="67" spans="2:19" x14ac:dyDescent="0.35">
      <c r="B67">
        <v>6940</v>
      </c>
      <c r="C67" s="2" t="s">
        <v>90</v>
      </c>
      <c r="D67">
        <v>1</v>
      </c>
      <c r="F67" s="3">
        <f>'[8]Input 102 Klubbhus, drift'!F67+'[8]Input 103 Aktiv i Ottestad'!F67+'[8]Input 110 100-års jubileum'!F67+'[8]Input 105 Idrettens dag'!F67+'[8]Input 106 Idrettsgalla'!F68+'[8]Input 107 Administrasjonen'!F67+'[8]Input 109 Bragdmerkefest'!F68</f>
        <v>0</v>
      </c>
      <c r="G67" s="4">
        <v>1</v>
      </c>
      <c r="H67" s="5">
        <f t="shared" si="7"/>
        <v>0</v>
      </c>
      <c r="I67" s="5">
        <f t="shared" si="7"/>
        <v>0</v>
      </c>
      <c r="J67" s="5">
        <f t="shared" si="7"/>
        <v>0</v>
      </c>
      <c r="K67" s="5">
        <f t="shared" si="7"/>
        <v>0</v>
      </c>
      <c r="L67" s="5">
        <f t="shared" si="7"/>
        <v>0</v>
      </c>
      <c r="M67" s="5">
        <f t="shared" si="7"/>
        <v>0</v>
      </c>
      <c r="N67" s="5">
        <f t="shared" si="7"/>
        <v>0</v>
      </c>
      <c r="O67" s="5">
        <f t="shared" si="7"/>
        <v>0</v>
      </c>
      <c r="P67" s="5">
        <f t="shared" si="7"/>
        <v>0</v>
      </c>
      <c r="Q67" s="5">
        <f t="shared" si="7"/>
        <v>0</v>
      </c>
      <c r="R67" s="5">
        <f t="shared" si="7"/>
        <v>0</v>
      </c>
      <c r="S67" s="5">
        <f t="shared" si="7"/>
        <v>0</v>
      </c>
    </row>
    <row r="68" spans="2:19" x14ac:dyDescent="0.35">
      <c r="B68">
        <v>7000</v>
      </c>
      <c r="C68" s="2" t="s">
        <v>91</v>
      </c>
      <c r="D68">
        <v>1</v>
      </c>
      <c r="F68" s="3">
        <f>'[8]Input 102 Klubbhus, drift'!F68+'[8]Input 103 Aktiv i Ottestad'!F68+'[8]Input 110 100-års jubileum'!F68+'[8]Input 105 Idrettens dag'!F68+'[8]Input 106 Idrettsgalla'!F69+'[8]Input 107 Administrasjonen'!F68+'[8]Input 109 Bragdmerkefest'!F69</f>
        <v>0</v>
      </c>
      <c r="G68" s="4">
        <v>1</v>
      </c>
      <c r="H68" s="5">
        <f t="shared" si="7"/>
        <v>0</v>
      </c>
      <c r="I68" s="5">
        <f t="shared" si="7"/>
        <v>0</v>
      </c>
      <c r="J68" s="5">
        <f t="shared" si="7"/>
        <v>0</v>
      </c>
      <c r="K68" s="5">
        <f t="shared" si="7"/>
        <v>0</v>
      </c>
      <c r="L68" s="5">
        <f t="shared" si="7"/>
        <v>0</v>
      </c>
      <c r="M68" s="5">
        <f t="shared" si="7"/>
        <v>0</v>
      </c>
      <c r="N68" s="5">
        <f t="shared" si="7"/>
        <v>0</v>
      </c>
      <c r="O68" s="5">
        <f t="shared" si="7"/>
        <v>0</v>
      </c>
      <c r="P68" s="5">
        <f t="shared" si="7"/>
        <v>0</v>
      </c>
      <c r="Q68" s="5">
        <f t="shared" si="7"/>
        <v>0</v>
      </c>
      <c r="R68" s="5">
        <f t="shared" si="7"/>
        <v>0</v>
      </c>
      <c r="S68" s="5">
        <f t="shared" si="7"/>
        <v>0</v>
      </c>
    </row>
    <row r="69" spans="2:19" x14ac:dyDescent="0.35">
      <c r="B69">
        <v>7040</v>
      </c>
      <c r="C69" s="2" t="s">
        <v>92</v>
      </c>
      <c r="D69">
        <v>1</v>
      </c>
      <c r="F69" s="3">
        <f>'[8]Input 102 Klubbhus, drift'!F69+'[8]Input 103 Aktiv i Ottestad'!F69+'[8]Input 110 100-års jubileum'!F69+'[8]Input 105 Idrettens dag'!F69+'[8]Input 106 Idrettsgalla'!F70+'[8]Input 107 Administrasjonen'!F69+'[8]Input 109 Bragdmerkefest'!F70</f>
        <v>0</v>
      </c>
      <c r="G69" s="4">
        <v>1</v>
      </c>
      <c r="H69" s="5">
        <f t="shared" si="7"/>
        <v>0</v>
      </c>
      <c r="I69" s="5">
        <f t="shared" si="7"/>
        <v>0</v>
      </c>
      <c r="J69" s="5">
        <f t="shared" si="7"/>
        <v>0</v>
      </c>
      <c r="K69" s="5">
        <f t="shared" si="7"/>
        <v>0</v>
      </c>
      <c r="L69" s="5">
        <f t="shared" si="7"/>
        <v>0</v>
      </c>
      <c r="M69" s="5">
        <f t="shared" si="7"/>
        <v>0</v>
      </c>
      <c r="N69" s="5">
        <f t="shared" si="7"/>
        <v>0</v>
      </c>
      <c r="O69" s="5">
        <f t="shared" si="7"/>
        <v>0</v>
      </c>
      <c r="P69" s="5">
        <f t="shared" si="7"/>
        <v>0</v>
      </c>
      <c r="Q69" s="5">
        <f t="shared" si="7"/>
        <v>0</v>
      </c>
      <c r="R69" s="5">
        <f t="shared" si="7"/>
        <v>0</v>
      </c>
      <c r="S69" s="5">
        <f t="shared" si="7"/>
        <v>0</v>
      </c>
    </row>
    <row r="70" spans="2:19" x14ac:dyDescent="0.35">
      <c r="B70">
        <v>7100</v>
      </c>
      <c r="C70" s="2" t="s">
        <v>93</v>
      </c>
      <c r="D70">
        <v>1</v>
      </c>
      <c r="F70" s="3">
        <f>'[8]Input 102 Klubbhus, drift'!F70+'[8]Input 103 Aktiv i Ottestad'!F70+'[8]Input 110 100-års jubileum'!F70+'[8]Input 105 Idrettens dag'!F70+'[8]Input 106 Idrettsgalla'!F71+'[8]Input 107 Administrasjonen'!F70+'[8]Input 109 Bragdmerkefest'!F71</f>
        <v>0</v>
      </c>
      <c r="G70" s="4">
        <v>1</v>
      </c>
      <c r="H70" s="5">
        <f t="shared" si="7"/>
        <v>0</v>
      </c>
      <c r="I70" s="5">
        <f t="shared" si="7"/>
        <v>0</v>
      </c>
      <c r="J70" s="5">
        <f t="shared" si="7"/>
        <v>0</v>
      </c>
      <c r="K70" s="5">
        <f t="shared" si="7"/>
        <v>0</v>
      </c>
      <c r="L70" s="5">
        <f t="shared" si="7"/>
        <v>0</v>
      </c>
      <c r="M70" s="5">
        <f t="shared" si="7"/>
        <v>0</v>
      </c>
      <c r="N70" s="5">
        <f t="shared" si="7"/>
        <v>0</v>
      </c>
      <c r="O70" s="5">
        <f t="shared" si="7"/>
        <v>0</v>
      </c>
      <c r="P70" s="5">
        <f t="shared" si="7"/>
        <v>0</v>
      </c>
      <c r="Q70" s="5">
        <f t="shared" si="7"/>
        <v>0</v>
      </c>
      <c r="R70" s="5">
        <f t="shared" si="7"/>
        <v>0</v>
      </c>
      <c r="S70" s="5">
        <f t="shared" si="7"/>
        <v>0</v>
      </c>
    </row>
    <row r="71" spans="2:19" x14ac:dyDescent="0.35">
      <c r="B71">
        <v>7140</v>
      </c>
      <c r="C71" s="2" t="s">
        <v>94</v>
      </c>
      <c r="D71">
        <v>1</v>
      </c>
      <c r="F71" s="3">
        <f>'[8]Input 102 Klubbhus, drift'!F71+'[8]Input 103 Aktiv i Ottestad'!F71+'[8]Input 110 100-års jubileum'!F71+'[8]Input 105 Idrettens dag'!F71+'[8]Input 106 Idrettsgalla'!F72+'[8]Input 107 Administrasjonen'!F71+'[8]Input 109 Bragdmerkefest'!F72</f>
        <v>0</v>
      </c>
      <c r="G71" s="4">
        <v>1</v>
      </c>
      <c r="H71" s="5">
        <f t="shared" ref="H71:S80" si="8">IF($G71&lt;&gt;0,VLOOKUP($G71,Fordeling,H$4+3,FALSE)*$F71,0)</f>
        <v>0</v>
      </c>
      <c r="I71" s="5">
        <f t="shared" si="8"/>
        <v>0</v>
      </c>
      <c r="J71" s="5">
        <f t="shared" si="8"/>
        <v>0</v>
      </c>
      <c r="K71" s="5">
        <f t="shared" si="8"/>
        <v>0</v>
      </c>
      <c r="L71" s="5">
        <f t="shared" si="8"/>
        <v>0</v>
      </c>
      <c r="M71" s="5">
        <f t="shared" si="8"/>
        <v>0</v>
      </c>
      <c r="N71" s="5">
        <f t="shared" si="8"/>
        <v>0</v>
      </c>
      <c r="O71" s="5">
        <f t="shared" si="8"/>
        <v>0</v>
      </c>
      <c r="P71" s="5">
        <f t="shared" si="8"/>
        <v>0</v>
      </c>
      <c r="Q71" s="5">
        <f t="shared" si="8"/>
        <v>0</v>
      </c>
      <c r="R71" s="5">
        <f t="shared" si="8"/>
        <v>0</v>
      </c>
      <c r="S71" s="5">
        <f t="shared" si="8"/>
        <v>0</v>
      </c>
    </row>
    <row r="72" spans="2:19" x14ac:dyDescent="0.35">
      <c r="B72">
        <v>7150</v>
      </c>
      <c r="C72" s="2" t="s">
        <v>95</v>
      </c>
      <c r="D72">
        <v>1</v>
      </c>
      <c r="F72" s="3">
        <f>'[8]Input 102 Klubbhus, drift'!F72+'[8]Input 103 Aktiv i Ottestad'!F72+'[8]Input 110 100-års jubileum'!F72+'[8]Input 105 Idrettens dag'!F72+'[8]Input 106 Idrettsgalla'!F73+'[8]Input 107 Administrasjonen'!F72+'[8]Input 109 Bragdmerkefest'!F73</f>
        <v>0</v>
      </c>
      <c r="G72" s="4">
        <v>1</v>
      </c>
      <c r="H72" s="5">
        <f t="shared" si="8"/>
        <v>0</v>
      </c>
      <c r="I72" s="5">
        <f t="shared" si="8"/>
        <v>0</v>
      </c>
      <c r="J72" s="5">
        <f t="shared" si="8"/>
        <v>0</v>
      </c>
      <c r="K72" s="5">
        <f t="shared" si="8"/>
        <v>0</v>
      </c>
      <c r="L72" s="5">
        <f t="shared" si="8"/>
        <v>0</v>
      </c>
      <c r="M72" s="5">
        <f t="shared" si="8"/>
        <v>0</v>
      </c>
      <c r="N72" s="5">
        <f t="shared" si="8"/>
        <v>0</v>
      </c>
      <c r="O72" s="5">
        <f t="shared" si="8"/>
        <v>0</v>
      </c>
      <c r="P72" s="5">
        <f t="shared" si="8"/>
        <v>0</v>
      </c>
      <c r="Q72" s="5">
        <f t="shared" si="8"/>
        <v>0</v>
      </c>
      <c r="R72" s="5">
        <f t="shared" si="8"/>
        <v>0</v>
      </c>
      <c r="S72" s="5">
        <f t="shared" si="8"/>
        <v>0</v>
      </c>
    </row>
    <row r="73" spans="2:19" x14ac:dyDescent="0.35">
      <c r="B73">
        <v>7192</v>
      </c>
      <c r="C73" s="2" t="s">
        <v>96</v>
      </c>
      <c r="D73">
        <v>1</v>
      </c>
      <c r="F73" s="3">
        <f>'[8]Input 102 Klubbhus, drift'!F73+'[8]Input 103 Aktiv i Ottestad'!F73+'[8]Input 110 100-års jubileum'!F73+'[8]Input 105 Idrettens dag'!F73+'[8]Input 106 Idrettsgalla'!F74+'[8]Input 107 Administrasjonen'!F73+'[8]Input 109 Bragdmerkefest'!F74</f>
        <v>0</v>
      </c>
      <c r="G73" s="4">
        <v>1</v>
      </c>
      <c r="H73" s="5">
        <f t="shared" si="8"/>
        <v>0</v>
      </c>
      <c r="I73" s="5">
        <f t="shared" si="8"/>
        <v>0</v>
      </c>
      <c r="J73" s="5">
        <f t="shared" si="8"/>
        <v>0</v>
      </c>
      <c r="K73" s="5">
        <f t="shared" si="8"/>
        <v>0</v>
      </c>
      <c r="L73" s="5">
        <f t="shared" si="8"/>
        <v>0</v>
      </c>
      <c r="M73" s="5">
        <f t="shared" si="8"/>
        <v>0</v>
      </c>
      <c r="N73" s="5">
        <f t="shared" si="8"/>
        <v>0</v>
      </c>
      <c r="O73" s="5">
        <f t="shared" si="8"/>
        <v>0</v>
      </c>
      <c r="P73" s="5">
        <f t="shared" si="8"/>
        <v>0</v>
      </c>
      <c r="Q73" s="5">
        <f t="shared" si="8"/>
        <v>0</v>
      </c>
      <c r="R73" s="5">
        <f t="shared" si="8"/>
        <v>0</v>
      </c>
      <c r="S73" s="5">
        <f t="shared" si="8"/>
        <v>0</v>
      </c>
    </row>
    <row r="74" spans="2:19" x14ac:dyDescent="0.35">
      <c r="B74">
        <v>7320</v>
      </c>
      <c r="C74" s="2" t="s">
        <v>97</v>
      </c>
      <c r="D74">
        <v>1</v>
      </c>
      <c r="F74" s="3">
        <f>'[8]Input 102 Klubbhus, drift'!F74+'[8]Input 103 Aktiv i Ottestad'!F74+'[8]Input 110 100-års jubileum'!F74+'[8]Input 105 Idrettens dag'!F74+'[8]Input 106 Idrettsgalla'!F75+'[8]Input 107 Administrasjonen'!F74+'[8]Input 109 Bragdmerkefest'!F75</f>
        <v>0</v>
      </c>
      <c r="G74" s="4">
        <v>1</v>
      </c>
      <c r="H74" s="5">
        <f t="shared" si="8"/>
        <v>0</v>
      </c>
      <c r="I74" s="5">
        <f t="shared" si="8"/>
        <v>0</v>
      </c>
      <c r="J74" s="5">
        <f t="shared" si="8"/>
        <v>0</v>
      </c>
      <c r="K74" s="5">
        <f t="shared" si="8"/>
        <v>0</v>
      </c>
      <c r="L74" s="5">
        <f t="shared" si="8"/>
        <v>0</v>
      </c>
      <c r="M74" s="5">
        <f t="shared" si="8"/>
        <v>0</v>
      </c>
      <c r="N74" s="5">
        <f t="shared" si="8"/>
        <v>0</v>
      </c>
      <c r="O74" s="5">
        <f t="shared" si="8"/>
        <v>0</v>
      </c>
      <c r="P74" s="5">
        <f t="shared" si="8"/>
        <v>0</v>
      </c>
      <c r="Q74" s="5">
        <f t="shared" si="8"/>
        <v>0</v>
      </c>
      <c r="R74" s="5">
        <f t="shared" si="8"/>
        <v>0</v>
      </c>
      <c r="S74" s="5">
        <f t="shared" si="8"/>
        <v>0</v>
      </c>
    </row>
    <row r="75" spans="2:19" x14ac:dyDescent="0.35">
      <c r="B75">
        <v>7323</v>
      </c>
      <c r="C75" s="2" t="s">
        <v>98</v>
      </c>
      <c r="D75">
        <v>1</v>
      </c>
      <c r="F75" s="3">
        <f>'[8]Input 102 Klubbhus, drift'!F75+'[8]Input 103 Aktiv i Ottestad'!F75+'[8]Input 110 100-års jubileum'!F75+'[8]Input 105 Idrettens dag'!F75+'[8]Input 106 Idrettsgalla'!F76+'[8]Input 107 Administrasjonen'!F75+'[8]Input 109 Bragdmerkefest'!F76</f>
        <v>50000</v>
      </c>
      <c r="G75" s="4">
        <v>1</v>
      </c>
      <c r="H75" s="5">
        <f t="shared" si="8"/>
        <v>4166.6666666666661</v>
      </c>
      <c r="I75" s="5">
        <f t="shared" si="8"/>
        <v>4166.6666666666661</v>
      </c>
      <c r="J75" s="5">
        <f t="shared" si="8"/>
        <v>4166.6666666666661</v>
      </c>
      <c r="K75" s="5">
        <f t="shared" si="8"/>
        <v>4166.6666666666661</v>
      </c>
      <c r="L75" s="5">
        <f t="shared" si="8"/>
        <v>4166.6666666666661</v>
      </c>
      <c r="M75" s="5">
        <f t="shared" si="8"/>
        <v>4166.6666666666661</v>
      </c>
      <c r="N75" s="5">
        <f t="shared" si="8"/>
        <v>4166.6666666666661</v>
      </c>
      <c r="O75" s="5">
        <f t="shared" si="8"/>
        <v>4166.6666666666661</v>
      </c>
      <c r="P75" s="5">
        <f t="shared" si="8"/>
        <v>4166.6666666666661</v>
      </c>
      <c r="Q75" s="5">
        <f t="shared" si="8"/>
        <v>4166.6666666666661</v>
      </c>
      <c r="R75" s="5">
        <f t="shared" si="8"/>
        <v>4166.6666666666661</v>
      </c>
      <c r="S75" s="5">
        <f t="shared" si="8"/>
        <v>4166.6666666666661</v>
      </c>
    </row>
    <row r="76" spans="2:19" x14ac:dyDescent="0.35">
      <c r="B76">
        <v>7360</v>
      </c>
      <c r="C76" s="2" t="s">
        <v>99</v>
      </c>
      <c r="D76">
        <v>1</v>
      </c>
      <c r="F76" s="3">
        <f>'[8]Input 102 Klubbhus, drift'!F76+'[8]Input 103 Aktiv i Ottestad'!F76+'[8]Input 110 100-års jubileum'!F76+'[8]Input 105 Idrettens dag'!F76+'[8]Input 106 Idrettsgalla'!F77+'[8]Input 107 Administrasjonen'!F76+'[8]Input 109 Bragdmerkefest'!F77</f>
        <v>0</v>
      </c>
      <c r="G76" s="4">
        <v>1</v>
      </c>
      <c r="H76" s="5">
        <f t="shared" si="8"/>
        <v>0</v>
      </c>
      <c r="I76" s="5">
        <f t="shared" si="8"/>
        <v>0</v>
      </c>
      <c r="J76" s="5">
        <f t="shared" si="8"/>
        <v>0</v>
      </c>
      <c r="K76" s="5">
        <f t="shared" si="8"/>
        <v>0</v>
      </c>
      <c r="L76" s="5">
        <f t="shared" si="8"/>
        <v>0</v>
      </c>
      <c r="M76" s="5">
        <f t="shared" si="8"/>
        <v>0</v>
      </c>
      <c r="N76" s="5">
        <f t="shared" si="8"/>
        <v>0</v>
      </c>
      <c r="O76" s="5">
        <f t="shared" si="8"/>
        <v>0</v>
      </c>
      <c r="P76" s="5">
        <f t="shared" si="8"/>
        <v>0</v>
      </c>
      <c r="Q76" s="5">
        <f t="shared" si="8"/>
        <v>0</v>
      </c>
      <c r="R76" s="5">
        <f t="shared" si="8"/>
        <v>0</v>
      </c>
      <c r="S76" s="5">
        <f t="shared" si="8"/>
        <v>0</v>
      </c>
    </row>
    <row r="77" spans="2:19" x14ac:dyDescent="0.35">
      <c r="B77">
        <v>7410</v>
      </c>
      <c r="C77" s="2" t="s">
        <v>100</v>
      </c>
      <c r="D77">
        <v>1</v>
      </c>
      <c r="F77" s="3">
        <f>'[8]Input 102 Klubbhus, drift'!F77+'[8]Input 103 Aktiv i Ottestad'!F77+'[8]Input 110 100-års jubileum'!F77+'[8]Input 105 Idrettens dag'!F77+'[8]Input 106 Idrettsgalla'!F78+'[8]Input 107 Administrasjonen'!F77+'[8]Input 109 Bragdmerkefest'!F78</f>
        <v>10000</v>
      </c>
      <c r="G77" s="4">
        <v>1</v>
      </c>
      <c r="H77" s="5">
        <f t="shared" si="8"/>
        <v>833.33333333333326</v>
      </c>
      <c r="I77" s="5">
        <f t="shared" si="8"/>
        <v>833.33333333333326</v>
      </c>
      <c r="J77" s="5">
        <f t="shared" si="8"/>
        <v>833.33333333333326</v>
      </c>
      <c r="K77" s="5">
        <f t="shared" si="8"/>
        <v>833.33333333333326</v>
      </c>
      <c r="L77" s="5">
        <f t="shared" si="8"/>
        <v>833.33333333333326</v>
      </c>
      <c r="M77" s="5">
        <f t="shared" si="8"/>
        <v>833.33333333333326</v>
      </c>
      <c r="N77" s="5">
        <f t="shared" si="8"/>
        <v>833.33333333333326</v>
      </c>
      <c r="O77" s="5">
        <f t="shared" si="8"/>
        <v>833.33333333333326</v>
      </c>
      <c r="P77" s="5">
        <f t="shared" si="8"/>
        <v>833.33333333333326</v>
      </c>
      <c r="Q77" s="5">
        <f t="shared" si="8"/>
        <v>833.33333333333326</v>
      </c>
      <c r="R77" s="5">
        <f t="shared" si="8"/>
        <v>833.33333333333326</v>
      </c>
      <c r="S77" s="5">
        <f t="shared" si="8"/>
        <v>833.33333333333326</v>
      </c>
    </row>
    <row r="78" spans="2:19" x14ac:dyDescent="0.35">
      <c r="B78">
        <v>7420</v>
      </c>
      <c r="C78" s="2" t="s">
        <v>101</v>
      </c>
      <c r="D78">
        <v>1</v>
      </c>
      <c r="F78" s="3">
        <f>'[8]Input 102 Klubbhus, drift'!F78+'[8]Input 103 Aktiv i Ottestad'!F78+'[8]Input 110 100-års jubileum'!F78+'[8]Input 105 Idrettens dag'!F78+'[8]Input 106 Idrettsgalla'!F79+'[8]Input 107 Administrasjonen'!F78+'[8]Input 109 Bragdmerkefest'!F79</f>
        <v>15000</v>
      </c>
      <c r="G78" s="4">
        <v>1</v>
      </c>
      <c r="H78" s="5">
        <f t="shared" si="8"/>
        <v>1250</v>
      </c>
      <c r="I78" s="5">
        <f t="shared" si="8"/>
        <v>1250</v>
      </c>
      <c r="J78" s="5">
        <f t="shared" si="8"/>
        <v>1250</v>
      </c>
      <c r="K78" s="5">
        <f t="shared" si="8"/>
        <v>1250</v>
      </c>
      <c r="L78" s="5">
        <f t="shared" si="8"/>
        <v>1250</v>
      </c>
      <c r="M78" s="5">
        <f t="shared" si="8"/>
        <v>1250</v>
      </c>
      <c r="N78" s="5">
        <f t="shared" si="8"/>
        <v>1250</v>
      </c>
      <c r="O78" s="5">
        <f t="shared" si="8"/>
        <v>1250</v>
      </c>
      <c r="P78" s="5">
        <f t="shared" si="8"/>
        <v>1250</v>
      </c>
      <c r="Q78" s="5">
        <f t="shared" si="8"/>
        <v>1250</v>
      </c>
      <c r="R78" s="5">
        <f t="shared" si="8"/>
        <v>1250</v>
      </c>
      <c r="S78" s="5">
        <f t="shared" si="8"/>
        <v>1250</v>
      </c>
    </row>
    <row r="79" spans="2:19" x14ac:dyDescent="0.35">
      <c r="B79">
        <v>7430</v>
      </c>
      <c r="C79" s="2" t="s">
        <v>102</v>
      </c>
      <c r="D79">
        <v>1</v>
      </c>
      <c r="F79" s="3">
        <f>'[8]Input 102 Klubbhus, drift'!F79+'[8]Input 103 Aktiv i Ottestad'!F79+'[8]Input 110 100-års jubileum'!F79+'[8]Input 105 Idrettens dag'!F79+'[8]Input 106 Idrettsgalla'!F80+'[8]Input 107 Administrasjonen'!F79+'[8]Input 109 Bragdmerkefest'!F80</f>
        <v>55000</v>
      </c>
      <c r="G79" s="4">
        <v>1</v>
      </c>
      <c r="H79" s="5">
        <f t="shared" si="8"/>
        <v>4583.333333333333</v>
      </c>
      <c r="I79" s="5">
        <f t="shared" si="8"/>
        <v>4583.333333333333</v>
      </c>
      <c r="J79" s="5">
        <f t="shared" si="8"/>
        <v>4583.333333333333</v>
      </c>
      <c r="K79" s="5">
        <f t="shared" si="8"/>
        <v>4583.333333333333</v>
      </c>
      <c r="L79" s="5">
        <f t="shared" si="8"/>
        <v>4583.333333333333</v>
      </c>
      <c r="M79" s="5">
        <f t="shared" si="8"/>
        <v>4583.333333333333</v>
      </c>
      <c r="N79" s="5">
        <f t="shared" si="8"/>
        <v>4583.333333333333</v>
      </c>
      <c r="O79" s="5">
        <f t="shared" si="8"/>
        <v>4583.333333333333</v>
      </c>
      <c r="P79" s="5">
        <f t="shared" si="8"/>
        <v>4583.333333333333</v>
      </c>
      <c r="Q79" s="5">
        <f t="shared" si="8"/>
        <v>4583.333333333333</v>
      </c>
      <c r="R79" s="5">
        <f t="shared" si="8"/>
        <v>4583.333333333333</v>
      </c>
      <c r="S79" s="5">
        <f t="shared" si="8"/>
        <v>4583.333333333333</v>
      </c>
    </row>
    <row r="80" spans="2:19" x14ac:dyDescent="0.35">
      <c r="B80">
        <v>7500</v>
      </c>
      <c r="C80" s="2" t="s">
        <v>103</v>
      </c>
      <c r="D80">
        <v>1</v>
      </c>
      <c r="F80" s="3">
        <f>'[8]Input 102 Klubbhus, drift'!F80+'[8]Input 103 Aktiv i Ottestad'!F80+'[8]Input 110 100-års jubileum'!F80+'[8]Input 105 Idrettens dag'!F80+'[8]Input 106 Idrettsgalla'!F81+'[8]Input 107 Administrasjonen'!F80+'[8]Input 109 Bragdmerkefest'!F81</f>
        <v>37000</v>
      </c>
      <c r="G80" s="4">
        <v>1</v>
      </c>
      <c r="H80" s="5">
        <f t="shared" si="8"/>
        <v>3083.333333333333</v>
      </c>
      <c r="I80" s="5">
        <f t="shared" si="8"/>
        <v>3083.333333333333</v>
      </c>
      <c r="J80" s="5">
        <f t="shared" si="8"/>
        <v>3083.333333333333</v>
      </c>
      <c r="K80" s="5">
        <f t="shared" si="8"/>
        <v>3083.333333333333</v>
      </c>
      <c r="L80" s="5">
        <f t="shared" si="8"/>
        <v>3083.333333333333</v>
      </c>
      <c r="M80" s="5">
        <f t="shared" si="8"/>
        <v>3083.333333333333</v>
      </c>
      <c r="N80" s="5">
        <f t="shared" si="8"/>
        <v>3083.333333333333</v>
      </c>
      <c r="O80" s="5">
        <f t="shared" si="8"/>
        <v>3083.333333333333</v>
      </c>
      <c r="P80" s="5">
        <f t="shared" si="8"/>
        <v>3083.333333333333</v>
      </c>
      <c r="Q80" s="5">
        <f t="shared" si="8"/>
        <v>3083.333333333333</v>
      </c>
      <c r="R80" s="5">
        <f t="shared" si="8"/>
        <v>3083.333333333333</v>
      </c>
      <c r="S80" s="5">
        <f t="shared" si="8"/>
        <v>3083.333333333333</v>
      </c>
    </row>
    <row r="81" spans="2:19" x14ac:dyDescent="0.35">
      <c r="B81">
        <v>7600</v>
      </c>
      <c r="C81" s="2" t="s">
        <v>104</v>
      </c>
      <c r="D81">
        <v>1</v>
      </c>
      <c r="F81" s="3">
        <f>'[8]Input 102 Klubbhus, drift'!F81+'[8]Input 103 Aktiv i Ottestad'!F81+'[8]Input 110 100-års jubileum'!F81+'[8]Input 105 Idrettens dag'!F81+'[8]Input 106 Idrettsgalla'!F82+'[8]Input 107 Administrasjonen'!F81+'[8]Input 109 Bragdmerkefest'!F82</f>
        <v>0</v>
      </c>
      <c r="G81" s="4">
        <v>1</v>
      </c>
      <c r="H81" s="5">
        <f t="shared" ref="H81:S87" si="9">IF($G81&lt;&gt;0,VLOOKUP($G81,Fordeling,H$4+3,FALSE)*$F81,0)</f>
        <v>0</v>
      </c>
      <c r="I81" s="5">
        <f t="shared" si="9"/>
        <v>0</v>
      </c>
      <c r="J81" s="5">
        <f t="shared" si="9"/>
        <v>0</v>
      </c>
      <c r="K81" s="5">
        <f t="shared" si="9"/>
        <v>0</v>
      </c>
      <c r="L81" s="5">
        <f t="shared" si="9"/>
        <v>0</v>
      </c>
      <c r="M81" s="5">
        <f t="shared" si="9"/>
        <v>0</v>
      </c>
      <c r="N81" s="5">
        <f t="shared" si="9"/>
        <v>0</v>
      </c>
      <c r="O81" s="5">
        <f t="shared" si="9"/>
        <v>0</v>
      </c>
      <c r="P81" s="5">
        <f t="shared" si="9"/>
        <v>0</v>
      </c>
      <c r="Q81" s="5">
        <f t="shared" si="9"/>
        <v>0</v>
      </c>
      <c r="R81" s="5">
        <f t="shared" si="9"/>
        <v>0</v>
      </c>
      <c r="S81" s="5">
        <f t="shared" si="9"/>
        <v>0</v>
      </c>
    </row>
    <row r="82" spans="2:19" x14ac:dyDescent="0.35">
      <c r="B82">
        <v>7770</v>
      </c>
      <c r="C82" s="2" t="s">
        <v>105</v>
      </c>
      <c r="D82">
        <v>1</v>
      </c>
      <c r="F82" s="3">
        <f>'[8]Input 102 Klubbhus, drift'!F82+'[8]Input 103 Aktiv i Ottestad'!F82+'[8]Input 110 100-års jubileum'!F82+'[8]Input 105 Idrettens dag'!F82+'[8]Input 106 Idrettsgalla'!F83+'[8]Input 107 Administrasjonen'!F82+'[8]Input 109 Bragdmerkefest'!F83</f>
        <v>40000</v>
      </c>
      <c r="G82" s="4">
        <v>1</v>
      </c>
      <c r="H82" s="5">
        <f t="shared" si="9"/>
        <v>3333.333333333333</v>
      </c>
      <c r="I82" s="5">
        <f t="shared" si="9"/>
        <v>3333.333333333333</v>
      </c>
      <c r="J82" s="5">
        <f t="shared" si="9"/>
        <v>3333.333333333333</v>
      </c>
      <c r="K82" s="5">
        <f t="shared" si="9"/>
        <v>3333.333333333333</v>
      </c>
      <c r="L82" s="5">
        <f t="shared" si="9"/>
        <v>3333.333333333333</v>
      </c>
      <c r="M82" s="5">
        <f t="shared" si="9"/>
        <v>3333.333333333333</v>
      </c>
      <c r="N82" s="5">
        <f t="shared" si="9"/>
        <v>3333.333333333333</v>
      </c>
      <c r="O82" s="5">
        <f t="shared" si="9"/>
        <v>3333.333333333333</v>
      </c>
      <c r="P82" s="5">
        <f t="shared" si="9"/>
        <v>3333.333333333333</v>
      </c>
      <c r="Q82" s="5">
        <f t="shared" si="9"/>
        <v>3333.333333333333</v>
      </c>
      <c r="R82" s="5">
        <f t="shared" si="9"/>
        <v>3333.333333333333</v>
      </c>
      <c r="S82" s="5">
        <f t="shared" si="9"/>
        <v>3333.333333333333</v>
      </c>
    </row>
    <row r="83" spans="2:19" x14ac:dyDescent="0.35">
      <c r="B83">
        <v>7771</v>
      </c>
      <c r="C83" s="2" t="s">
        <v>106</v>
      </c>
      <c r="D83">
        <v>1</v>
      </c>
      <c r="F83" s="3">
        <f>'[8]Input 102 Klubbhus, drift'!F83+'[8]Input 103 Aktiv i Ottestad'!F83+'[8]Input 110 100-års jubileum'!F83+'[8]Input 105 Idrettens dag'!F83+'[8]Input 106 Idrettsgalla'!F84+'[8]Input 107 Administrasjonen'!F83+'[8]Input 109 Bragdmerkefest'!F84</f>
        <v>0</v>
      </c>
      <c r="G83" s="4">
        <v>1</v>
      </c>
      <c r="H83" s="5">
        <f t="shared" si="9"/>
        <v>0</v>
      </c>
      <c r="I83" s="5">
        <f t="shared" si="9"/>
        <v>0</v>
      </c>
      <c r="J83" s="5">
        <f t="shared" si="9"/>
        <v>0</v>
      </c>
      <c r="K83" s="5">
        <f t="shared" si="9"/>
        <v>0</v>
      </c>
      <c r="L83" s="5">
        <f t="shared" si="9"/>
        <v>0</v>
      </c>
      <c r="M83" s="5">
        <f t="shared" si="9"/>
        <v>0</v>
      </c>
      <c r="N83" s="5">
        <f t="shared" si="9"/>
        <v>0</v>
      </c>
      <c r="O83" s="5">
        <f t="shared" si="9"/>
        <v>0</v>
      </c>
      <c r="P83" s="5">
        <f t="shared" si="9"/>
        <v>0</v>
      </c>
      <c r="Q83" s="5">
        <f t="shared" si="9"/>
        <v>0</v>
      </c>
      <c r="R83" s="5">
        <f t="shared" si="9"/>
        <v>0</v>
      </c>
      <c r="S83" s="5">
        <f t="shared" si="9"/>
        <v>0</v>
      </c>
    </row>
    <row r="84" spans="2:19" x14ac:dyDescent="0.35">
      <c r="B84">
        <v>7798</v>
      </c>
      <c r="C84" s="2" t="s">
        <v>107</v>
      </c>
      <c r="D84">
        <v>1</v>
      </c>
      <c r="F84" s="3">
        <f>'[8]Input 102 Klubbhus, drift'!F84+'[8]Input 103 Aktiv i Ottestad'!F84+'[8]Input 110 100-års jubileum'!F84+'[8]Input 105 Idrettens dag'!F84+'[8]Input 106 Idrettsgalla'!F85+'[8]Input 107 Administrasjonen'!F84+'[8]Input 109 Bragdmerkefest'!F85</f>
        <v>3000</v>
      </c>
      <c r="G84" s="4">
        <v>1</v>
      </c>
      <c r="H84" s="5">
        <f t="shared" si="9"/>
        <v>250</v>
      </c>
      <c r="I84" s="5">
        <f t="shared" si="9"/>
        <v>250</v>
      </c>
      <c r="J84" s="5">
        <f t="shared" si="9"/>
        <v>250</v>
      </c>
      <c r="K84" s="5">
        <f t="shared" si="9"/>
        <v>250</v>
      </c>
      <c r="L84" s="5">
        <f t="shared" si="9"/>
        <v>250</v>
      </c>
      <c r="M84" s="5">
        <f t="shared" si="9"/>
        <v>250</v>
      </c>
      <c r="N84" s="5">
        <f t="shared" si="9"/>
        <v>250</v>
      </c>
      <c r="O84" s="5">
        <f t="shared" si="9"/>
        <v>250</v>
      </c>
      <c r="P84" s="5">
        <f t="shared" si="9"/>
        <v>250</v>
      </c>
      <c r="Q84" s="5">
        <f t="shared" si="9"/>
        <v>250</v>
      </c>
      <c r="R84" s="5">
        <f t="shared" si="9"/>
        <v>250</v>
      </c>
      <c r="S84" s="5">
        <f t="shared" si="9"/>
        <v>250</v>
      </c>
    </row>
    <row r="85" spans="2:19" x14ac:dyDescent="0.35">
      <c r="B85">
        <v>7830</v>
      </c>
      <c r="C85" s="2" t="s">
        <v>108</v>
      </c>
      <c r="D85">
        <v>1</v>
      </c>
      <c r="F85" s="3">
        <f>'[8]Input 102 Klubbhus, drift'!F85+'[8]Input 103 Aktiv i Ottestad'!F85+'[8]Input 110 100-års jubileum'!F85+'[8]Input 105 Idrettens dag'!F85+'[8]Input 106 Idrettsgalla'!F86+'[8]Input 107 Administrasjonen'!F85+'[8]Input 109 Bragdmerkefest'!F86</f>
        <v>0</v>
      </c>
      <c r="G85" s="4">
        <v>1</v>
      </c>
      <c r="H85" s="5">
        <f t="shared" si="9"/>
        <v>0</v>
      </c>
      <c r="I85" s="5">
        <f t="shared" si="9"/>
        <v>0</v>
      </c>
      <c r="J85" s="5">
        <f t="shared" si="9"/>
        <v>0</v>
      </c>
      <c r="K85" s="5">
        <f t="shared" si="9"/>
        <v>0</v>
      </c>
      <c r="L85" s="5">
        <f t="shared" si="9"/>
        <v>0</v>
      </c>
      <c r="M85" s="5">
        <f t="shared" si="9"/>
        <v>0</v>
      </c>
      <c r="N85" s="5">
        <f t="shared" si="9"/>
        <v>0</v>
      </c>
      <c r="O85" s="5">
        <f t="shared" si="9"/>
        <v>0</v>
      </c>
      <c r="P85" s="5">
        <f t="shared" si="9"/>
        <v>0</v>
      </c>
      <c r="Q85" s="5">
        <f t="shared" si="9"/>
        <v>0</v>
      </c>
      <c r="R85" s="5">
        <f t="shared" si="9"/>
        <v>0</v>
      </c>
      <c r="S85" s="5">
        <f t="shared" si="9"/>
        <v>0</v>
      </c>
    </row>
    <row r="86" spans="2:19" x14ac:dyDescent="0.35">
      <c r="B86">
        <v>8040</v>
      </c>
      <c r="C86" s="2" t="s">
        <v>109</v>
      </c>
      <c r="D86">
        <v>1</v>
      </c>
      <c r="F86" s="3">
        <f>'[8]Input 102 Klubbhus, drift'!F86+'[8]Input 103 Aktiv i Ottestad'!F86+'[8]Input 110 100-års jubileum'!F86+'[8]Input 105 Idrettens dag'!F86+'[8]Input 106 Idrettsgalla'!F87+'[8]Input 107 Administrasjonen'!F86+'[8]Input 109 Bragdmerkefest'!F87</f>
        <v>5000</v>
      </c>
      <c r="G86" s="4">
        <v>1</v>
      </c>
      <c r="H86" s="5">
        <f t="shared" si="9"/>
        <v>416.66666666666663</v>
      </c>
      <c r="I86" s="5">
        <f t="shared" si="9"/>
        <v>416.66666666666663</v>
      </c>
      <c r="J86" s="5">
        <f t="shared" si="9"/>
        <v>416.66666666666663</v>
      </c>
      <c r="K86" s="5">
        <f t="shared" si="9"/>
        <v>416.66666666666663</v>
      </c>
      <c r="L86" s="5">
        <f t="shared" si="9"/>
        <v>416.66666666666663</v>
      </c>
      <c r="M86" s="5">
        <f t="shared" si="9"/>
        <v>416.66666666666663</v>
      </c>
      <c r="N86" s="5">
        <f t="shared" si="9"/>
        <v>416.66666666666663</v>
      </c>
      <c r="O86" s="5">
        <f t="shared" si="9"/>
        <v>416.66666666666663</v>
      </c>
      <c r="P86" s="5">
        <f t="shared" si="9"/>
        <v>416.66666666666663</v>
      </c>
      <c r="Q86" s="5">
        <f t="shared" si="9"/>
        <v>416.66666666666663</v>
      </c>
      <c r="R86" s="5">
        <f t="shared" si="9"/>
        <v>416.66666666666663</v>
      </c>
      <c r="S86" s="5">
        <f t="shared" si="9"/>
        <v>416.66666666666663</v>
      </c>
    </row>
    <row r="87" spans="2:19" x14ac:dyDescent="0.35">
      <c r="B87">
        <v>8140</v>
      </c>
      <c r="C87" s="2" t="s">
        <v>110</v>
      </c>
      <c r="D87">
        <v>1</v>
      </c>
      <c r="F87" s="3">
        <f>'[8]Input 102 Klubbhus, drift'!F89+'[8]Input 103 Aktiv i Ottestad'!F89+'[8]Input 110 100-års jubileum'!F89+'[8]Input 105 Idrettens dag'!F89+'[8]Input 106 Idrettsgalla'!F90+'[8]Input 107 Administrasjonen'!F89+'[8]Input 109 Bragdmerkefest'!F90</f>
        <v>3000</v>
      </c>
      <c r="G87" s="4">
        <v>1</v>
      </c>
      <c r="H87" s="5">
        <f t="shared" si="9"/>
        <v>250</v>
      </c>
      <c r="I87" s="5">
        <f t="shared" si="9"/>
        <v>250</v>
      </c>
      <c r="J87" s="5">
        <f t="shared" si="9"/>
        <v>250</v>
      </c>
      <c r="K87" s="5">
        <f t="shared" si="9"/>
        <v>250</v>
      </c>
      <c r="L87" s="5">
        <f t="shared" si="9"/>
        <v>250</v>
      </c>
      <c r="M87" s="5">
        <f t="shared" si="9"/>
        <v>250</v>
      </c>
      <c r="N87" s="5">
        <f t="shared" si="9"/>
        <v>250</v>
      </c>
      <c r="O87" s="5">
        <f t="shared" si="9"/>
        <v>250</v>
      </c>
      <c r="P87" s="5">
        <f t="shared" si="9"/>
        <v>250</v>
      </c>
      <c r="Q87" s="5">
        <f t="shared" si="9"/>
        <v>250</v>
      </c>
      <c r="R87" s="5">
        <f t="shared" si="9"/>
        <v>250</v>
      </c>
      <c r="S87" s="5">
        <f t="shared" si="9"/>
        <v>250</v>
      </c>
    </row>
    <row r="90" spans="2:19" x14ac:dyDescent="0.35">
      <c r="C90" s="17" t="s">
        <v>111</v>
      </c>
      <c r="F90" s="3">
        <f>SUM(F7:F23)</f>
        <v>2374000</v>
      </c>
    </row>
    <row r="91" spans="2:19" x14ac:dyDescent="0.35">
      <c r="C91" s="17" t="s">
        <v>112</v>
      </c>
      <c r="F91" s="3">
        <f>SUM(F25:F85)</f>
        <v>2275999.7999999998</v>
      </c>
    </row>
    <row r="92" spans="2:19" x14ac:dyDescent="0.35">
      <c r="C92" s="17" t="s">
        <v>113</v>
      </c>
      <c r="F92" s="3">
        <f>F90-F91</f>
        <v>98000.200000000186</v>
      </c>
    </row>
    <row r="94" spans="2:19" x14ac:dyDescent="0.35">
      <c r="C94" s="17" t="s">
        <v>209</v>
      </c>
      <c r="F94" s="3">
        <f>F86</f>
        <v>5000</v>
      </c>
    </row>
    <row r="95" spans="2:19" x14ac:dyDescent="0.35">
      <c r="C95" s="17" t="s">
        <v>210</v>
      </c>
      <c r="F95" s="3">
        <f>F87</f>
        <v>3000</v>
      </c>
    </row>
    <row r="96" spans="2:19" x14ac:dyDescent="0.35">
      <c r="C96" s="15" t="s">
        <v>211</v>
      </c>
      <c r="F96" s="3">
        <f>F94-F95</f>
        <v>2000</v>
      </c>
    </row>
    <row r="98" spans="3:20" s="32" customFormat="1" ht="13" x14ac:dyDescent="0.3">
      <c r="C98" s="82" t="s">
        <v>113</v>
      </c>
      <c r="F98" s="83">
        <f>F92+F96</f>
        <v>100000.20000000019</v>
      </c>
      <c r="G98" s="84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6"/>
    </row>
    <row r="100" spans="3:20" x14ac:dyDescent="0.35">
      <c r="C100" s="15" t="s">
        <v>637</v>
      </c>
      <c r="F100" s="87" t="s">
        <v>59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ED996-E78C-480D-80EE-4B4BD90D71E5}">
  <dimension ref="A2:AN135"/>
  <sheetViews>
    <sheetView topLeftCell="A19" workbookViewId="0">
      <selection activeCell="C46" sqref="C46"/>
    </sheetView>
  </sheetViews>
  <sheetFormatPr baseColWidth="10" defaultRowHeight="14.5" x14ac:dyDescent="0.35"/>
  <cols>
    <col min="2" max="2" width="34.1796875" customWidth="1"/>
    <col min="3" max="3" width="13.7265625" customWidth="1"/>
    <col min="5" max="5" width="11.26953125" bestFit="1" customWidth="1"/>
    <col min="6" max="6" width="15.1796875" bestFit="1" customWidth="1"/>
    <col min="8" max="8" width="12.81640625" bestFit="1" customWidth="1"/>
    <col min="9" max="9" width="13.26953125" customWidth="1"/>
    <col min="10" max="10" width="13.54296875" bestFit="1" customWidth="1"/>
    <col min="11" max="11" width="14.1796875" style="25" bestFit="1" customWidth="1"/>
    <col min="12" max="12" width="14.81640625" bestFit="1" customWidth="1"/>
    <col min="13" max="13" width="11.81640625" bestFit="1" customWidth="1"/>
    <col min="14" max="14" width="13.1796875" bestFit="1" customWidth="1"/>
    <col min="15" max="15" width="12.54296875" hidden="1" customWidth="1"/>
    <col min="16" max="16" width="13.1796875" customWidth="1"/>
    <col min="17" max="17" width="14" style="25" hidden="1" customWidth="1"/>
    <col min="18" max="18" width="12.54296875" style="25" hidden="1" customWidth="1"/>
    <col min="19" max="19" width="17.7265625" style="25" customWidth="1"/>
    <col min="20" max="20" width="24.54296875" style="25" hidden="1" customWidth="1"/>
    <col min="21" max="22" width="17.54296875" style="25" hidden="1" customWidth="1"/>
    <col min="23" max="23" width="24.7265625" style="25" hidden="1" customWidth="1"/>
    <col min="24" max="24" width="20.26953125" bestFit="1" customWidth="1"/>
    <col min="25" max="25" width="30.54296875" customWidth="1"/>
    <col min="26" max="26" width="19.54296875" style="26" customWidth="1"/>
    <col min="27" max="27" width="14.7265625" bestFit="1" customWidth="1"/>
    <col min="28" max="28" width="27.81640625" customWidth="1"/>
    <col min="29" max="29" width="15.453125" customWidth="1"/>
    <col min="34" max="34" width="16.26953125" customWidth="1"/>
    <col min="40" max="40" width="15.7265625" customWidth="1"/>
  </cols>
  <sheetData>
    <row r="2" spans="1:40" x14ac:dyDescent="0.35">
      <c r="C2" s="24"/>
      <c r="D2" t="s">
        <v>124</v>
      </c>
      <c r="AC2" s="27"/>
    </row>
    <row r="3" spans="1:40" ht="15" thickBot="1" x14ac:dyDescent="0.4">
      <c r="Y3" t="s">
        <v>160</v>
      </c>
      <c r="Z3"/>
    </row>
    <row r="4" spans="1:40" s="32" customFormat="1" ht="15" thickTop="1" x14ac:dyDescent="0.35">
      <c r="A4" s="10" t="s">
        <v>2</v>
      </c>
      <c r="B4" s="11" t="s">
        <v>3</v>
      </c>
      <c r="C4" s="11" t="s">
        <v>6</v>
      </c>
      <c r="D4" s="10" t="s">
        <v>125</v>
      </c>
      <c r="E4" s="10" t="s">
        <v>126</v>
      </c>
      <c r="F4" s="10" t="s">
        <v>127</v>
      </c>
      <c r="G4" s="150" t="s">
        <v>128</v>
      </c>
      <c r="H4" s="10" t="s">
        <v>129</v>
      </c>
      <c r="I4" s="28" t="s">
        <v>130</v>
      </c>
      <c r="J4" s="28" t="s">
        <v>131</v>
      </c>
      <c r="K4" s="29" t="s">
        <v>132</v>
      </c>
      <c r="L4" s="10" t="s">
        <v>133</v>
      </c>
      <c r="M4" s="10" t="s">
        <v>134</v>
      </c>
      <c r="N4" s="10" t="s">
        <v>135</v>
      </c>
      <c r="O4" s="30" t="s">
        <v>136</v>
      </c>
      <c r="P4" s="10" t="s">
        <v>137</v>
      </c>
      <c r="Q4" s="31" t="s">
        <v>138</v>
      </c>
      <c r="R4" s="31" t="s">
        <v>139</v>
      </c>
      <c r="S4" s="151" t="s">
        <v>140</v>
      </c>
      <c r="T4" s="31" t="s">
        <v>141</v>
      </c>
      <c r="U4" s="31" t="s">
        <v>142</v>
      </c>
      <c r="V4" s="31" t="s">
        <v>143</v>
      </c>
      <c r="W4" s="31" t="s">
        <v>144</v>
      </c>
      <c r="X4"/>
      <c r="Y4" s="152" t="s">
        <v>371</v>
      </c>
      <c r="Z4" s="153"/>
      <c r="AA4" s="154">
        <v>2017</v>
      </c>
      <c r="AB4" s="154"/>
      <c r="AC4" s="154" t="s">
        <v>372</v>
      </c>
      <c r="AD4" s="154"/>
      <c r="AE4" s="154">
        <v>2017</v>
      </c>
      <c r="AF4" s="154"/>
      <c r="AG4" s="154"/>
      <c r="AH4" s="154"/>
      <c r="AI4" s="154" t="s">
        <v>373</v>
      </c>
      <c r="AJ4" s="154"/>
      <c r="AK4" s="154">
        <v>2017</v>
      </c>
      <c r="AL4" s="154"/>
      <c r="AM4" s="154"/>
      <c r="AN4" s="155"/>
    </row>
    <row r="5" spans="1:40" x14ac:dyDescent="0.35">
      <c r="A5" s="33"/>
      <c r="B5" s="34"/>
      <c r="C5" s="34"/>
      <c r="Y5" s="156"/>
      <c r="Z5" s="157"/>
      <c r="AA5" s="6"/>
      <c r="AB5" s="6"/>
      <c r="AC5" s="158" t="s">
        <v>374</v>
      </c>
      <c r="AD5" s="159" t="s">
        <v>375</v>
      </c>
      <c r="AE5" s="160">
        <v>12000</v>
      </c>
      <c r="AF5" s="6" t="s">
        <v>376</v>
      </c>
      <c r="AG5" s="6"/>
      <c r="AH5" s="6"/>
      <c r="AI5" s="161" t="s">
        <v>377</v>
      </c>
      <c r="AJ5" s="161"/>
      <c r="AK5" s="162">
        <v>5000</v>
      </c>
      <c r="AL5" s="6" t="s">
        <v>378</v>
      </c>
      <c r="AM5" s="6"/>
      <c r="AN5" s="163"/>
    </row>
    <row r="6" spans="1:40" x14ac:dyDescent="0.35">
      <c r="A6" s="33">
        <v>3000</v>
      </c>
      <c r="B6" s="35" t="s">
        <v>21</v>
      </c>
      <c r="C6" s="36">
        <f>SUM(D6:W6)</f>
        <v>1443000</v>
      </c>
      <c r="D6" s="164">
        <v>676000</v>
      </c>
      <c r="E6" s="38"/>
      <c r="F6" s="37">
        <v>15000</v>
      </c>
      <c r="G6" s="38"/>
      <c r="H6" s="37"/>
      <c r="I6" s="44">
        <v>180000</v>
      </c>
      <c r="J6" s="45">
        <v>40000</v>
      </c>
      <c r="K6" s="46">
        <v>40000</v>
      </c>
      <c r="L6" s="37"/>
      <c r="M6" s="38"/>
      <c r="N6" s="39">
        <v>492000</v>
      </c>
      <c r="O6" s="40"/>
      <c r="P6" s="37"/>
      <c r="Q6" s="41"/>
      <c r="R6" s="42"/>
      <c r="S6" s="41"/>
      <c r="T6" s="42"/>
      <c r="U6" s="41"/>
      <c r="V6" s="42"/>
      <c r="W6" s="48"/>
      <c r="Y6" s="156"/>
      <c r="Z6" s="157"/>
      <c r="AA6" s="6"/>
      <c r="AB6" s="6"/>
      <c r="AC6" s="165" t="s">
        <v>379</v>
      </c>
      <c r="AD6" s="166" t="s">
        <v>380</v>
      </c>
      <c r="AE6" s="167">
        <v>15000</v>
      </c>
      <c r="AF6" s="6" t="s">
        <v>376</v>
      </c>
      <c r="AG6" s="6"/>
      <c r="AH6" s="6"/>
      <c r="AI6" s="161" t="s">
        <v>157</v>
      </c>
      <c r="AJ6" s="161"/>
      <c r="AK6" s="162">
        <v>5000</v>
      </c>
      <c r="AL6" s="6" t="s">
        <v>378</v>
      </c>
      <c r="AM6" s="6"/>
      <c r="AN6" s="163"/>
    </row>
    <row r="7" spans="1:40" x14ac:dyDescent="0.35">
      <c r="A7" s="33">
        <v>3010</v>
      </c>
      <c r="B7" s="34" t="s">
        <v>22</v>
      </c>
      <c r="C7" s="36">
        <f t="shared" ref="C7:C70" si="0">SUM(D7:W7)</f>
        <v>140000</v>
      </c>
      <c r="D7" s="37"/>
      <c r="E7" s="38"/>
      <c r="F7" s="37"/>
      <c r="G7" s="38"/>
      <c r="H7" s="37"/>
      <c r="I7" s="44"/>
      <c r="J7" s="45"/>
      <c r="K7" s="46"/>
      <c r="L7" s="37"/>
      <c r="M7" s="38"/>
      <c r="N7" s="168">
        <v>140000</v>
      </c>
      <c r="O7" s="40"/>
      <c r="P7" s="37"/>
      <c r="Q7" s="41"/>
      <c r="R7" s="42"/>
      <c r="S7" s="41"/>
      <c r="T7" s="42"/>
      <c r="U7" s="41"/>
      <c r="V7" s="42"/>
      <c r="W7" s="48"/>
      <c r="Y7" s="156" t="s">
        <v>145</v>
      </c>
      <c r="Z7" s="157"/>
      <c r="AA7" s="6"/>
      <c r="AB7" s="6"/>
      <c r="AC7" s="165" t="s">
        <v>381</v>
      </c>
      <c r="AD7" s="169" t="s">
        <v>382</v>
      </c>
      <c r="AE7" s="167">
        <v>3000</v>
      </c>
      <c r="AF7" s="6"/>
      <c r="AG7" s="6"/>
      <c r="AH7" s="6"/>
      <c r="AI7" s="162" t="s">
        <v>383</v>
      </c>
      <c r="AJ7" s="170" t="s">
        <v>384</v>
      </c>
      <c r="AK7" s="162">
        <v>5000</v>
      </c>
      <c r="AL7" s="6" t="s">
        <v>378</v>
      </c>
      <c r="AM7" s="6"/>
      <c r="AN7" s="163"/>
    </row>
    <row r="8" spans="1:40" x14ac:dyDescent="0.35">
      <c r="A8" s="33">
        <v>3100</v>
      </c>
      <c r="B8" s="49" t="s">
        <v>23</v>
      </c>
      <c r="C8" s="36">
        <f t="shared" si="0"/>
        <v>150000</v>
      </c>
      <c r="D8" s="37"/>
      <c r="E8" s="38"/>
      <c r="F8" s="37"/>
      <c r="G8" s="38"/>
      <c r="H8" s="37"/>
      <c r="I8" s="44"/>
      <c r="J8" s="45"/>
      <c r="K8" s="46"/>
      <c r="L8" s="50">
        <v>150000</v>
      </c>
      <c r="M8" s="38"/>
      <c r="N8" s="47"/>
      <c r="O8" s="40"/>
      <c r="P8" s="37"/>
      <c r="Q8" s="41"/>
      <c r="R8" s="42"/>
      <c r="S8" s="41"/>
      <c r="T8" s="42"/>
      <c r="U8" s="41"/>
      <c r="V8" s="42"/>
      <c r="W8" s="48"/>
      <c r="Y8" s="156" t="s">
        <v>146</v>
      </c>
      <c r="Z8" s="157"/>
      <c r="AA8" s="157">
        <v>107280</v>
      </c>
      <c r="AB8" s="6"/>
      <c r="AC8" s="165" t="s">
        <v>385</v>
      </c>
      <c r="AD8" s="171" t="s">
        <v>386</v>
      </c>
      <c r="AE8" s="167"/>
      <c r="AF8" s="6" t="s">
        <v>376</v>
      </c>
      <c r="AG8" s="6"/>
      <c r="AH8" s="6"/>
      <c r="AI8" s="162" t="s">
        <v>387</v>
      </c>
      <c r="AJ8" s="170" t="s">
        <v>384</v>
      </c>
      <c r="AK8" s="162">
        <v>5000</v>
      </c>
      <c r="AL8" s="6" t="s">
        <v>378</v>
      </c>
      <c r="AM8" s="6"/>
      <c r="AN8" s="163"/>
    </row>
    <row r="9" spans="1:40" x14ac:dyDescent="0.35">
      <c r="A9" s="33">
        <v>3210</v>
      </c>
      <c r="B9" s="34" t="s">
        <v>24</v>
      </c>
      <c r="C9" s="36">
        <f t="shared" si="0"/>
        <v>27500</v>
      </c>
      <c r="D9" s="37"/>
      <c r="E9" s="38"/>
      <c r="F9" s="37"/>
      <c r="G9" s="38"/>
      <c r="H9" s="37"/>
      <c r="I9" s="44"/>
      <c r="J9" s="45"/>
      <c r="K9" s="46"/>
      <c r="L9" s="37"/>
      <c r="M9" s="38"/>
      <c r="N9" s="47"/>
      <c r="O9" s="40"/>
      <c r="P9" s="37"/>
      <c r="Q9" s="41"/>
      <c r="R9" s="42"/>
      <c r="S9" s="51">
        <f>500*55</f>
        <v>27500</v>
      </c>
      <c r="T9" s="42"/>
      <c r="U9" s="41"/>
      <c r="V9" s="42"/>
      <c r="W9" s="48"/>
      <c r="Y9" s="156" t="s">
        <v>147</v>
      </c>
      <c r="Z9" s="157"/>
      <c r="AA9" s="157">
        <v>55640</v>
      </c>
      <c r="AB9" s="6"/>
      <c r="AC9" s="165" t="s">
        <v>388</v>
      </c>
      <c r="AD9" s="169" t="s">
        <v>389</v>
      </c>
      <c r="AE9" s="165">
        <v>3000</v>
      </c>
      <c r="AF9" s="6" t="s">
        <v>376</v>
      </c>
      <c r="AG9" s="6"/>
      <c r="AH9" s="6"/>
      <c r="AI9" s="162" t="s">
        <v>390</v>
      </c>
      <c r="AJ9" s="170" t="s">
        <v>384</v>
      </c>
      <c r="AK9" s="162">
        <v>5000</v>
      </c>
      <c r="AL9" s="6" t="s">
        <v>378</v>
      </c>
      <c r="AM9" s="6"/>
      <c r="AN9" s="163"/>
    </row>
    <row r="10" spans="1:40" x14ac:dyDescent="0.35">
      <c r="A10" s="33">
        <v>3400</v>
      </c>
      <c r="B10" s="34" t="s">
        <v>25</v>
      </c>
      <c r="C10" s="36">
        <f t="shared" si="0"/>
        <v>47000</v>
      </c>
      <c r="D10" s="50">
        <v>22000</v>
      </c>
      <c r="E10" s="38"/>
      <c r="F10" s="37"/>
      <c r="G10" s="52">
        <v>25000</v>
      </c>
      <c r="H10" s="37"/>
      <c r="I10" s="44"/>
      <c r="J10" s="45"/>
      <c r="K10" s="46"/>
      <c r="L10" s="37"/>
      <c r="M10" s="38"/>
      <c r="N10" s="47"/>
      <c r="O10" s="40"/>
      <c r="P10" s="37"/>
      <c r="Q10" s="41"/>
      <c r="R10" s="42"/>
      <c r="S10" s="41"/>
      <c r="T10" s="42"/>
      <c r="U10" s="41"/>
      <c r="V10" s="42"/>
      <c r="W10" s="48"/>
      <c r="Y10" s="156" t="s">
        <v>148</v>
      </c>
      <c r="Z10" s="157"/>
      <c r="AA10" s="157">
        <v>2500</v>
      </c>
      <c r="AB10" s="6"/>
      <c r="AC10" s="165" t="s">
        <v>391</v>
      </c>
      <c r="AD10" s="169" t="s">
        <v>389</v>
      </c>
      <c r="AE10" s="165">
        <v>3000</v>
      </c>
      <c r="AF10" s="6" t="s">
        <v>376</v>
      </c>
      <c r="AG10" s="6"/>
      <c r="AH10" s="6"/>
      <c r="AI10" s="162" t="s">
        <v>392</v>
      </c>
      <c r="AJ10" s="170" t="s">
        <v>384</v>
      </c>
      <c r="AK10" s="162">
        <v>5000</v>
      </c>
      <c r="AL10" s="6" t="s">
        <v>378</v>
      </c>
      <c r="AM10" s="6"/>
      <c r="AN10" s="163"/>
    </row>
    <row r="11" spans="1:40" x14ac:dyDescent="0.35">
      <c r="A11" s="33">
        <v>3442</v>
      </c>
      <c r="B11" s="34" t="s">
        <v>26</v>
      </c>
      <c r="C11" s="36">
        <f t="shared" si="0"/>
        <v>0</v>
      </c>
      <c r="D11" s="50"/>
      <c r="E11" s="38"/>
      <c r="F11" s="37"/>
      <c r="G11" s="38"/>
      <c r="H11" s="37"/>
      <c r="I11" s="44"/>
      <c r="J11" s="45"/>
      <c r="K11" s="46"/>
      <c r="L11" s="37"/>
      <c r="M11" s="38"/>
      <c r="N11" s="47"/>
      <c r="O11" s="40"/>
      <c r="P11" s="37"/>
      <c r="Q11" s="41"/>
      <c r="R11" s="42"/>
      <c r="S11" s="41"/>
      <c r="T11" s="42"/>
      <c r="U11" s="41"/>
      <c r="V11" s="42"/>
      <c r="W11" s="48"/>
      <c r="Y11" s="156" t="s">
        <v>149</v>
      </c>
      <c r="Z11" s="157"/>
      <c r="AA11" s="157"/>
      <c r="AB11" s="6" t="s">
        <v>393</v>
      </c>
      <c r="AC11" s="165" t="s">
        <v>394</v>
      </c>
      <c r="AD11" s="169" t="s">
        <v>389</v>
      </c>
      <c r="AE11" s="165">
        <v>3000</v>
      </c>
      <c r="AF11" s="6" t="s">
        <v>376</v>
      </c>
      <c r="AG11" s="6"/>
      <c r="AH11" s="6"/>
      <c r="AI11" s="162" t="s">
        <v>395</v>
      </c>
      <c r="AJ11" s="170" t="s">
        <v>384</v>
      </c>
      <c r="AK11" s="162">
        <v>5000</v>
      </c>
      <c r="AL11" s="6" t="s">
        <v>378</v>
      </c>
      <c r="AM11" s="6"/>
      <c r="AN11" s="163"/>
    </row>
    <row r="12" spans="1:40" x14ac:dyDescent="0.35">
      <c r="A12" s="33">
        <v>3455</v>
      </c>
      <c r="B12" s="34" t="s">
        <v>29</v>
      </c>
      <c r="C12" s="36">
        <f t="shared" si="0"/>
        <v>0</v>
      </c>
      <c r="D12" s="37"/>
      <c r="E12" s="38"/>
      <c r="F12" s="37"/>
      <c r="G12" s="38"/>
      <c r="H12" s="37"/>
      <c r="I12" s="44"/>
      <c r="J12" s="45"/>
      <c r="K12" s="46"/>
      <c r="L12" s="37"/>
      <c r="M12" s="38"/>
      <c r="N12" s="47"/>
      <c r="O12" s="40"/>
      <c r="P12" s="37"/>
      <c r="Q12" s="41"/>
      <c r="R12" s="42"/>
      <c r="S12" s="41"/>
      <c r="T12" s="42"/>
      <c r="U12" s="41"/>
      <c r="V12" s="42"/>
      <c r="W12" s="48"/>
      <c r="Y12" s="156" t="s">
        <v>151</v>
      </c>
      <c r="Z12" s="157"/>
      <c r="AA12" s="157">
        <v>5000</v>
      </c>
      <c r="AB12" s="6"/>
      <c r="AC12" s="165" t="s">
        <v>396</v>
      </c>
      <c r="AD12" s="169" t="s">
        <v>389</v>
      </c>
      <c r="AE12" s="165">
        <v>3000</v>
      </c>
      <c r="AF12" s="6" t="s">
        <v>376</v>
      </c>
      <c r="AG12" s="6"/>
      <c r="AH12" s="6"/>
      <c r="AI12" s="162" t="s">
        <v>397</v>
      </c>
      <c r="AJ12" s="170" t="s">
        <v>384</v>
      </c>
      <c r="AK12" s="162">
        <v>5000</v>
      </c>
      <c r="AL12" s="6" t="s">
        <v>398</v>
      </c>
      <c r="AM12" s="6"/>
      <c r="AN12" s="163"/>
    </row>
    <row r="13" spans="1:40" x14ac:dyDescent="0.35">
      <c r="A13" s="33">
        <v>3601</v>
      </c>
      <c r="B13" s="34" t="s">
        <v>150</v>
      </c>
      <c r="C13" s="36">
        <f t="shared" si="0"/>
        <v>320000</v>
      </c>
      <c r="D13" s="37"/>
      <c r="E13" s="38"/>
      <c r="F13" s="37"/>
      <c r="G13" s="52">
        <v>220000</v>
      </c>
      <c r="H13" s="50">
        <v>100000</v>
      </c>
      <c r="I13" s="44"/>
      <c r="J13" s="45"/>
      <c r="K13" s="46"/>
      <c r="L13" s="37"/>
      <c r="M13" s="38"/>
      <c r="N13" s="47"/>
      <c r="O13" s="40"/>
      <c r="P13" s="37"/>
      <c r="Q13" s="41"/>
      <c r="R13" s="42"/>
      <c r="S13" s="41"/>
      <c r="T13" s="42"/>
      <c r="U13" s="41"/>
      <c r="V13" s="42"/>
      <c r="W13" s="48"/>
      <c r="Y13" s="156" t="s">
        <v>152</v>
      </c>
      <c r="Z13" s="157"/>
      <c r="AA13" s="157">
        <v>20000</v>
      </c>
      <c r="AB13" s="6"/>
      <c r="AC13" s="165" t="s">
        <v>399</v>
      </c>
      <c r="AD13" s="169" t="s">
        <v>389</v>
      </c>
      <c r="AE13" s="165">
        <v>3000</v>
      </c>
      <c r="AF13" s="6" t="s">
        <v>376</v>
      </c>
      <c r="AG13" s="6"/>
      <c r="AH13" s="6"/>
      <c r="AI13" s="6"/>
      <c r="AJ13" s="6"/>
      <c r="AK13" s="6"/>
      <c r="AL13" s="6"/>
      <c r="AM13" s="6"/>
      <c r="AN13" s="163"/>
    </row>
    <row r="14" spans="1:40" x14ac:dyDescent="0.35">
      <c r="A14" s="33">
        <v>3602</v>
      </c>
      <c r="B14" s="34" t="s">
        <v>31</v>
      </c>
      <c r="C14" s="36">
        <f t="shared" si="0"/>
        <v>0</v>
      </c>
      <c r="D14" s="37"/>
      <c r="E14" s="38"/>
      <c r="F14" s="37"/>
      <c r="G14" s="38"/>
      <c r="H14" s="37"/>
      <c r="I14" s="44"/>
      <c r="J14" s="45"/>
      <c r="K14" s="46"/>
      <c r="L14" s="37"/>
      <c r="M14" s="38"/>
      <c r="N14" s="47"/>
      <c r="O14" s="40"/>
      <c r="P14" s="37"/>
      <c r="Q14" s="41"/>
      <c r="R14" s="42"/>
      <c r="S14" s="41"/>
      <c r="T14" s="42"/>
      <c r="U14" s="41"/>
      <c r="V14" s="42"/>
      <c r="W14" s="48"/>
      <c r="Y14" s="156" t="s">
        <v>153</v>
      </c>
      <c r="Z14" s="157"/>
      <c r="AA14" s="157">
        <v>5000</v>
      </c>
      <c r="AB14" s="6"/>
      <c r="AC14" s="165" t="s">
        <v>374</v>
      </c>
      <c r="AD14" s="169"/>
      <c r="AE14" s="165">
        <v>3000</v>
      </c>
      <c r="AF14" s="6" t="s">
        <v>376</v>
      </c>
      <c r="AG14" s="6"/>
      <c r="AH14" s="6"/>
      <c r="AI14" s="6"/>
      <c r="AJ14" s="6"/>
      <c r="AK14" s="6"/>
      <c r="AL14" s="6"/>
      <c r="AM14" s="6"/>
      <c r="AN14" s="163"/>
    </row>
    <row r="15" spans="1:40" x14ac:dyDescent="0.35">
      <c r="A15" s="33">
        <v>3700</v>
      </c>
      <c r="B15" s="34" t="s">
        <v>32</v>
      </c>
      <c r="C15" s="36">
        <f t="shared" si="0"/>
        <v>0</v>
      </c>
      <c r="D15" s="37"/>
      <c r="E15" s="38"/>
      <c r="F15" s="37"/>
      <c r="G15" s="38"/>
      <c r="H15" s="37"/>
      <c r="I15" s="44"/>
      <c r="J15" s="45"/>
      <c r="K15" s="46"/>
      <c r="L15" s="37"/>
      <c r="M15" s="38"/>
      <c r="N15" s="47"/>
      <c r="O15" s="40"/>
      <c r="P15" s="37"/>
      <c r="Q15" s="41"/>
      <c r="R15" s="42"/>
      <c r="S15" s="41"/>
      <c r="T15" s="42"/>
      <c r="U15" s="41"/>
      <c r="V15" s="42"/>
      <c r="W15" s="48"/>
      <c r="Y15" s="156" t="s">
        <v>400</v>
      </c>
      <c r="Z15" s="157"/>
      <c r="AA15" s="157">
        <v>-31600</v>
      </c>
      <c r="AB15" s="6"/>
      <c r="AC15" s="165" t="s">
        <v>157</v>
      </c>
      <c r="AD15" s="169"/>
      <c r="AE15" s="165">
        <v>3000</v>
      </c>
      <c r="AF15" s="6" t="s">
        <v>376</v>
      </c>
      <c r="AG15" s="6"/>
      <c r="AH15" s="6"/>
      <c r="AI15" s="6"/>
      <c r="AJ15" s="6"/>
      <c r="AK15" s="6"/>
      <c r="AL15" s="6"/>
      <c r="AM15" s="6"/>
      <c r="AN15" s="163"/>
    </row>
    <row r="16" spans="1:40" x14ac:dyDescent="0.35">
      <c r="A16" s="33">
        <v>3900</v>
      </c>
      <c r="B16" s="34" t="s">
        <v>33</v>
      </c>
      <c r="C16" s="36">
        <f t="shared" si="0"/>
        <v>746500</v>
      </c>
      <c r="D16" s="37"/>
      <c r="E16" s="38"/>
      <c r="F16" s="50">
        <f>1200*170</f>
        <v>204000</v>
      </c>
      <c r="G16" s="38"/>
      <c r="H16" s="172"/>
      <c r="I16" s="44">
        <v>112500</v>
      </c>
      <c r="J16" s="45">
        <v>162500</v>
      </c>
      <c r="K16" s="46">
        <v>92500</v>
      </c>
      <c r="L16" s="37"/>
      <c r="M16" s="38"/>
      <c r="N16" s="168">
        <v>160000</v>
      </c>
      <c r="O16" s="40"/>
      <c r="P16" s="37"/>
      <c r="Q16" s="41"/>
      <c r="R16" s="42"/>
      <c r="S16" s="51">
        <f>50*300</f>
        <v>15000</v>
      </c>
      <c r="T16" s="42"/>
      <c r="U16" s="41"/>
      <c r="V16" s="42"/>
      <c r="W16" s="48"/>
      <c r="Y16" s="173" t="s">
        <v>154</v>
      </c>
      <c r="Z16" s="53"/>
      <c r="AA16" s="54">
        <f>SUM(AA8:AA15)</f>
        <v>163820</v>
      </c>
      <c r="AB16" s="6"/>
      <c r="AC16" s="158" t="s">
        <v>401</v>
      </c>
      <c r="AD16" s="174" t="s">
        <v>389</v>
      </c>
      <c r="AE16" s="158">
        <v>3000</v>
      </c>
      <c r="AF16" s="6" t="s">
        <v>376</v>
      </c>
      <c r="AG16" s="6"/>
      <c r="AH16" s="6" t="s">
        <v>402</v>
      </c>
      <c r="AI16" s="161" t="s">
        <v>383</v>
      </c>
      <c r="AJ16" s="161"/>
      <c r="AK16" s="161">
        <v>14000</v>
      </c>
      <c r="AL16" s="161" t="s">
        <v>403</v>
      </c>
      <c r="AM16" s="6"/>
      <c r="AN16" s="163"/>
    </row>
    <row r="17" spans="1:40" x14ac:dyDescent="0.35">
      <c r="A17" s="33">
        <v>3910</v>
      </c>
      <c r="B17" s="34" t="s">
        <v>34</v>
      </c>
      <c r="C17" s="36">
        <f t="shared" si="0"/>
        <v>270000</v>
      </c>
      <c r="D17" s="37"/>
      <c r="E17" s="52">
        <v>230000</v>
      </c>
      <c r="F17" s="37"/>
      <c r="G17" s="38"/>
      <c r="H17" s="37"/>
      <c r="I17" s="44"/>
      <c r="J17" s="45"/>
      <c r="K17" s="46"/>
      <c r="L17" s="37"/>
      <c r="M17" s="38"/>
      <c r="N17" s="47"/>
      <c r="O17" s="40"/>
      <c r="P17" s="37"/>
      <c r="Q17" s="41"/>
      <c r="R17" s="42"/>
      <c r="S17" s="51">
        <f>800*50</f>
        <v>40000</v>
      </c>
      <c r="T17" s="42"/>
      <c r="U17" s="41"/>
      <c r="V17" s="42"/>
      <c r="W17" s="48"/>
      <c r="Y17" s="156"/>
      <c r="Z17" s="157"/>
      <c r="AA17" s="6"/>
      <c r="AB17" s="6"/>
      <c r="AC17" s="158" t="s">
        <v>404</v>
      </c>
      <c r="AD17" s="175"/>
      <c r="AE17" s="165">
        <v>25000</v>
      </c>
      <c r="AF17" s="6"/>
      <c r="AG17" s="6"/>
      <c r="AH17" s="6"/>
      <c r="AI17" s="161" t="s">
        <v>377</v>
      </c>
      <c r="AJ17" s="161"/>
      <c r="AK17" s="161">
        <v>14000</v>
      </c>
      <c r="AL17" s="161" t="s">
        <v>403</v>
      </c>
      <c r="AM17" s="6"/>
      <c r="AN17" s="163"/>
    </row>
    <row r="18" spans="1:40" x14ac:dyDescent="0.35">
      <c r="A18" s="33">
        <v>3920</v>
      </c>
      <c r="B18" s="34" t="s">
        <v>35</v>
      </c>
      <c r="C18" s="36">
        <f t="shared" si="0"/>
        <v>0</v>
      </c>
      <c r="D18" s="37"/>
      <c r="E18" s="38"/>
      <c r="F18" s="37"/>
      <c r="G18" s="38"/>
      <c r="H18" s="37"/>
      <c r="I18" s="44"/>
      <c r="J18" s="45"/>
      <c r="K18" s="46"/>
      <c r="L18" s="37"/>
      <c r="M18" s="38"/>
      <c r="N18" s="47"/>
      <c r="O18" s="40"/>
      <c r="P18" s="37"/>
      <c r="Q18" s="41"/>
      <c r="R18" s="42"/>
      <c r="S18" s="41"/>
      <c r="T18" s="42"/>
      <c r="U18" s="41"/>
      <c r="V18" s="42"/>
      <c r="W18" s="48"/>
      <c r="Y18" s="176" t="s">
        <v>405</v>
      </c>
      <c r="Z18" s="177" t="s">
        <v>406</v>
      </c>
      <c r="AA18" s="177" t="s">
        <v>407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163"/>
    </row>
    <row r="19" spans="1:40" x14ac:dyDescent="0.35">
      <c r="A19" s="33">
        <v>3930</v>
      </c>
      <c r="B19" s="34" t="s">
        <v>36</v>
      </c>
      <c r="C19" s="36">
        <f t="shared" si="0"/>
        <v>1295800</v>
      </c>
      <c r="D19" s="37"/>
      <c r="E19" s="38"/>
      <c r="F19" s="37"/>
      <c r="G19" s="38"/>
      <c r="H19" s="37"/>
      <c r="I19" s="44">
        <v>35000</v>
      </c>
      <c r="J19" s="44">
        <v>35000</v>
      </c>
      <c r="K19" s="44">
        <v>35000</v>
      </c>
      <c r="L19" s="50">
        <f>'[3]Treningsavgit (alt. 2)'!L22</f>
        <v>704000</v>
      </c>
      <c r="M19" s="52">
        <f>'[3]Treningsavgit (alt. 2)'!L36</f>
        <v>486800</v>
      </c>
      <c r="N19" s="47"/>
      <c r="O19" s="40"/>
      <c r="P19" s="37"/>
      <c r="Q19" s="41"/>
      <c r="R19" s="42"/>
      <c r="S19" s="41"/>
      <c r="T19" s="42"/>
      <c r="U19" s="41"/>
      <c r="V19" s="42"/>
      <c r="W19" s="48"/>
      <c r="Y19" s="178" t="s">
        <v>408</v>
      </c>
      <c r="Z19" s="179"/>
      <c r="AA19" s="180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163"/>
    </row>
    <row r="20" spans="1:40" x14ac:dyDescent="0.35">
      <c r="A20" s="33">
        <v>3960</v>
      </c>
      <c r="B20" s="34" t="s">
        <v>37</v>
      </c>
      <c r="C20" s="36">
        <f t="shared" si="0"/>
        <v>0</v>
      </c>
      <c r="D20" s="37"/>
      <c r="E20" s="38"/>
      <c r="F20" s="37"/>
      <c r="G20" s="38"/>
      <c r="H20" s="37"/>
      <c r="I20" s="44"/>
      <c r="J20" s="45"/>
      <c r="K20" s="46"/>
      <c r="L20" s="37"/>
      <c r="M20" s="38"/>
      <c r="N20" s="47"/>
      <c r="O20" s="40"/>
      <c r="P20" s="37"/>
      <c r="Q20" s="41"/>
      <c r="R20" s="42"/>
      <c r="S20" s="41"/>
      <c r="T20" s="42"/>
      <c r="U20" s="41"/>
      <c r="V20" s="42"/>
      <c r="W20" s="48"/>
      <c r="Y20" s="178" t="s">
        <v>409</v>
      </c>
      <c r="Z20" s="179" t="s">
        <v>410</v>
      </c>
      <c r="AA20" s="180">
        <v>69000</v>
      </c>
      <c r="AB20" s="6"/>
      <c r="AC20" s="181" t="s">
        <v>411</v>
      </c>
      <c r="AD20" s="181"/>
      <c r="AE20" s="181"/>
      <c r="AF20" s="6"/>
      <c r="AG20" s="6"/>
      <c r="AH20" s="6"/>
      <c r="AI20" s="182" t="s">
        <v>411</v>
      </c>
      <c r="AJ20" s="182"/>
      <c r="AK20" s="182"/>
      <c r="AL20" s="6"/>
      <c r="AM20" s="6"/>
      <c r="AN20" s="163"/>
    </row>
    <row r="21" spans="1:40" x14ac:dyDescent="0.35">
      <c r="A21" s="33">
        <v>3970</v>
      </c>
      <c r="B21" s="34" t="s">
        <v>38</v>
      </c>
      <c r="C21" s="36">
        <f t="shared" si="0"/>
        <v>0</v>
      </c>
      <c r="D21" s="37"/>
      <c r="E21" s="38"/>
      <c r="F21" s="37"/>
      <c r="G21" s="38"/>
      <c r="H21" s="37"/>
      <c r="I21" s="44"/>
      <c r="J21" s="45"/>
      <c r="K21" s="46"/>
      <c r="L21" s="37"/>
      <c r="M21" s="38"/>
      <c r="N21" s="47"/>
      <c r="O21" s="40"/>
      <c r="P21" s="37"/>
      <c r="Q21" s="41"/>
      <c r="R21" s="42"/>
      <c r="S21" s="41"/>
      <c r="T21" s="42"/>
      <c r="U21" s="41"/>
      <c r="V21" s="42"/>
      <c r="W21" s="48"/>
      <c r="Y21" s="178" t="s">
        <v>374</v>
      </c>
      <c r="Z21" s="183" t="s">
        <v>412</v>
      </c>
      <c r="AA21" s="180"/>
      <c r="AB21" s="184" t="s">
        <v>413</v>
      </c>
      <c r="AC21" s="185"/>
      <c r="AD21" s="185" t="s">
        <v>414</v>
      </c>
      <c r="AE21" s="186"/>
      <c r="AF21" s="6"/>
      <c r="AG21" s="6"/>
      <c r="AH21" s="6"/>
      <c r="AI21" s="161"/>
      <c r="AJ21" s="187" t="s">
        <v>415</v>
      </c>
      <c r="AK21" s="161"/>
      <c r="AL21" s="6"/>
      <c r="AM21" s="6"/>
      <c r="AN21" s="163"/>
    </row>
    <row r="22" spans="1:40" x14ac:dyDescent="0.35">
      <c r="A22" s="33">
        <v>3990</v>
      </c>
      <c r="B22" s="34" t="s">
        <v>158</v>
      </c>
      <c r="C22" s="36">
        <f t="shared" si="0"/>
        <v>500000</v>
      </c>
      <c r="D22" s="37"/>
      <c r="E22" s="38"/>
      <c r="F22" s="37"/>
      <c r="G22" s="38"/>
      <c r="H22" s="37"/>
      <c r="I22" s="44"/>
      <c r="J22" s="45"/>
      <c r="K22" s="46"/>
      <c r="L22" s="37"/>
      <c r="M22" s="38"/>
      <c r="N22" s="47"/>
      <c r="O22" s="40"/>
      <c r="P22" s="37">
        <v>500000</v>
      </c>
      <c r="Q22" s="41"/>
      <c r="R22" s="42"/>
      <c r="S22" s="41"/>
      <c r="T22" s="42"/>
      <c r="U22" s="41"/>
      <c r="V22" s="42"/>
      <c r="W22" s="48"/>
      <c r="Y22" s="178" t="s">
        <v>416</v>
      </c>
      <c r="Z22" s="183" t="s">
        <v>417</v>
      </c>
      <c r="AA22" s="180"/>
      <c r="AB22" s="184" t="s">
        <v>418</v>
      </c>
      <c r="AC22" s="185" t="s">
        <v>149</v>
      </c>
      <c r="AD22" s="186"/>
      <c r="AE22" s="185">
        <v>3000</v>
      </c>
      <c r="AF22" s="6"/>
      <c r="AG22" s="6"/>
      <c r="AH22" s="6"/>
      <c r="AI22" s="187" t="s">
        <v>419</v>
      </c>
      <c r="AJ22" s="161"/>
      <c r="AK22" s="187">
        <v>9600</v>
      </c>
      <c r="AL22" s="6"/>
      <c r="AM22" s="6"/>
      <c r="AN22" s="163"/>
    </row>
    <row r="23" spans="1:40" x14ac:dyDescent="0.35">
      <c r="A23" s="33">
        <v>3997</v>
      </c>
      <c r="B23" s="34" t="s">
        <v>39</v>
      </c>
      <c r="C23" s="36">
        <f t="shared" si="0"/>
        <v>60000</v>
      </c>
      <c r="D23" s="37"/>
      <c r="E23" s="38"/>
      <c r="F23" s="37"/>
      <c r="G23" s="38"/>
      <c r="H23" s="37"/>
      <c r="I23" s="44">
        <v>20000</v>
      </c>
      <c r="J23" s="45">
        <v>20000</v>
      </c>
      <c r="K23" s="46">
        <v>20000</v>
      </c>
      <c r="L23" s="37"/>
      <c r="M23" s="38"/>
      <c r="N23" s="47"/>
      <c r="O23" s="40"/>
      <c r="P23" s="37"/>
      <c r="Q23" s="41"/>
      <c r="R23" s="42"/>
      <c r="S23" s="41"/>
      <c r="T23" s="42"/>
      <c r="U23" s="41"/>
      <c r="V23" s="42"/>
      <c r="W23" s="48"/>
      <c r="Y23" s="188" t="s">
        <v>420</v>
      </c>
      <c r="Z23" s="189" t="s">
        <v>421</v>
      </c>
      <c r="AA23" s="190">
        <v>10000</v>
      </c>
      <c r="AB23" s="6"/>
      <c r="AC23" s="185" t="s">
        <v>419</v>
      </c>
      <c r="AD23" s="186"/>
      <c r="AE23" s="185">
        <v>6000</v>
      </c>
      <c r="AF23" s="6"/>
      <c r="AG23" s="6"/>
      <c r="AH23" s="6"/>
      <c r="AI23" s="187" t="s">
        <v>422</v>
      </c>
      <c r="AJ23" s="161"/>
      <c r="AK23" s="187">
        <v>5000</v>
      </c>
      <c r="AL23" s="6"/>
      <c r="AM23" s="6"/>
      <c r="AN23" s="163"/>
    </row>
    <row r="24" spans="1:40" x14ac:dyDescent="0.35">
      <c r="A24" s="33">
        <v>3998</v>
      </c>
      <c r="B24" s="34" t="s">
        <v>40</v>
      </c>
      <c r="C24" s="36">
        <f t="shared" si="0"/>
        <v>0</v>
      </c>
      <c r="D24" s="37"/>
      <c r="E24" s="38"/>
      <c r="F24" s="37"/>
      <c r="G24" s="38"/>
      <c r="H24" s="37"/>
      <c r="I24" s="44"/>
      <c r="J24" s="45"/>
      <c r="K24" s="46"/>
      <c r="L24" s="37"/>
      <c r="M24" s="38"/>
      <c r="N24" s="47"/>
      <c r="O24" s="40"/>
      <c r="P24" s="37"/>
      <c r="Q24" s="41"/>
      <c r="R24" s="42"/>
      <c r="S24" s="41"/>
      <c r="T24" s="42"/>
      <c r="U24" s="41"/>
      <c r="V24" s="42"/>
      <c r="W24" s="48"/>
      <c r="Y24" s="178" t="s">
        <v>157</v>
      </c>
      <c r="Z24" s="183" t="s">
        <v>421</v>
      </c>
      <c r="AA24" s="184">
        <v>5000</v>
      </c>
      <c r="AB24" s="6"/>
      <c r="AC24" s="185" t="s">
        <v>422</v>
      </c>
      <c r="AD24" s="186"/>
      <c r="AE24" s="185">
        <v>8000</v>
      </c>
      <c r="AF24" s="6"/>
      <c r="AG24" s="6"/>
      <c r="AH24" s="6"/>
      <c r="AI24" s="6"/>
      <c r="AJ24" s="6"/>
      <c r="AK24" s="6"/>
      <c r="AL24" s="6"/>
      <c r="AM24" s="6"/>
      <c r="AN24" s="163"/>
    </row>
    <row r="25" spans="1:40" x14ac:dyDescent="0.35">
      <c r="A25" s="55">
        <v>4071</v>
      </c>
      <c r="B25" s="56" t="s">
        <v>41</v>
      </c>
      <c r="C25" s="57">
        <f t="shared" si="0"/>
        <v>0</v>
      </c>
      <c r="D25" s="37"/>
      <c r="E25" s="38"/>
      <c r="F25" s="37"/>
      <c r="G25" s="38"/>
      <c r="H25" s="37"/>
      <c r="I25" s="44"/>
      <c r="J25" s="45"/>
      <c r="K25" s="46"/>
      <c r="L25" s="37"/>
      <c r="M25" s="38"/>
      <c r="N25" s="47"/>
      <c r="O25" s="40"/>
      <c r="P25" s="37"/>
      <c r="Q25" s="41"/>
      <c r="R25" s="42"/>
      <c r="S25" s="41"/>
      <c r="T25" s="42"/>
      <c r="U25" s="41"/>
      <c r="V25" s="42"/>
      <c r="W25" s="48"/>
      <c r="Y25" s="178" t="s">
        <v>423</v>
      </c>
      <c r="Z25" s="183" t="s">
        <v>417</v>
      </c>
      <c r="AA25" s="184">
        <v>3000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163"/>
    </row>
    <row r="26" spans="1:40" x14ac:dyDescent="0.35">
      <c r="A26" s="55">
        <v>4100</v>
      </c>
      <c r="B26" s="56" t="s">
        <v>42</v>
      </c>
      <c r="C26" s="57">
        <f t="shared" si="0"/>
        <v>30000</v>
      </c>
      <c r="D26" s="191">
        <v>10000</v>
      </c>
      <c r="E26" s="38"/>
      <c r="F26" s="37"/>
      <c r="G26" s="38"/>
      <c r="H26" s="37"/>
      <c r="I26" s="44">
        <v>10000</v>
      </c>
      <c r="J26" s="45">
        <v>5000</v>
      </c>
      <c r="K26" s="46">
        <v>5000</v>
      </c>
      <c r="L26" s="37"/>
      <c r="M26" s="38"/>
      <c r="N26" s="47"/>
      <c r="O26" s="40"/>
      <c r="P26" s="37"/>
      <c r="Q26" s="41"/>
      <c r="R26" s="42"/>
      <c r="S26" s="41"/>
      <c r="T26" s="42"/>
      <c r="U26" s="41"/>
      <c r="V26" s="42"/>
      <c r="W26" s="48"/>
      <c r="Y26" s="178" t="s">
        <v>156</v>
      </c>
      <c r="Z26" s="179" t="s">
        <v>410</v>
      </c>
      <c r="AA26" s="180">
        <v>40000</v>
      </c>
      <c r="AB26" s="6"/>
      <c r="AC26" s="192" t="s">
        <v>161</v>
      </c>
      <c r="AD26" s="193"/>
      <c r="AE26" s="194">
        <f>SUM(AE5:AE17)+SUM(AE22:AE24)</f>
        <v>96000</v>
      </c>
      <c r="AF26" s="6"/>
      <c r="AG26" s="6"/>
      <c r="AH26" s="6"/>
      <c r="AI26" s="192" t="s">
        <v>161</v>
      </c>
      <c r="AJ26" s="193"/>
      <c r="AK26" s="193">
        <f>SUM(AK5:AK12)+SUM(AK22:AK23)</f>
        <v>54600</v>
      </c>
      <c r="AL26" s="6"/>
      <c r="AM26" s="6"/>
      <c r="AN26" s="163"/>
    </row>
    <row r="27" spans="1:40" x14ac:dyDescent="0.35">
      <c r="A27" s="55">
        <v>4150</v>
      </c>
      <c r="B27" s="56" t="s">
        <v>43</v>
      </c>
      <c r="C27" s="57">
        <f t="shared" si="0"/>
        <v>60000</v>
      </c>
      <c r="D27" s="58">
        <v>30000</v>
      </c>
      <c r="E27" s="38"/>
      <c r="F27" s="50">
        <v>30000</v>
      </c>
      <c r="G27" s="38"/>
      <c r="H27" s="37"/>
      <c r="I27" s="44"/>
      <c r="J27" s="45"/>
      <c r="K27" s="46"/>
      <c r="L27" s="37"/>
      <c r="M27" s="38"/>
      <c r="N27" s="47"/>
      <c r="O27" s="40"/>
      <c r="P27" s="37"/>
      <c r="Q27" s="41"/>
      <c r="R27" s="42"/>
      <c r="S27" s="41"/>
      <c r="T27" s="42"/>
      <c r="U27" s="41"/>
      <c r="V27" s="42"/>
      <c r="W27" s="48"/>
      <c r="Y27" s="178" t="s">
        <v>424</v>
      </c>
      <c r="Z27" s="179" t="s">
        <v>425</v>
      </c>
      <c r="AA27" s="180">
        <v>2000</v>
      </c>
      <c r="AB27" s="6"/>
      <c r="AC27" s="195" t="s">
        <v>426</v>
      </c>
      <c r="AD27" s="196"/>
      <c r="AE27" s="197">
        <f>N6</f>
        <v>492000</v>
      </c>
      <c r="AF27" s="6"/>
      <c r="AG27" s="6"/>
      <c r="AH27" s="6"/>
      <c r="AI27" s="195" t="s">
        <v>426</v>
      </c>
      <c r="AJ27" s="196"/>
      <c r="AK27" s="197">
        <f>I6+J6+K6</f>
        <v>260000</v>
      </c>
      <c r="AL27" s="6"/>
      <c r="AM27" s="6"/>
      <c r="AN27" s="163"/>
    </row>
    <row r="28" spans="1:40" ht="15" thickBot="1" x14ac:dyDescent="0.4">
      <c r="A28" s="55">
        <v>4160</v>
      </c>
      <c r="B28" s="56" t="s">
        <v>159</v>
      </c>
      <c r="C28" s="57">
        <f t="shared" si="0"/>
        <v>345000</v>
      </c>
      <c r="D28" s="50"/>
      <c r="E28" s="38"/>
      <c r="F28" s="37"/>
      <c r="G28" s="38"/>
      <c r="H28" s="37"/>
      <c r="I28" s="44">
        <v>45000</v>
      </c>
      <c r="J28" s="45">
        <v>120000</v>
      </c>
      <c r="K28" s="46">
        <v>80000</v>
      </c>
      <c r="L28" s="198">
        <v>55000</v>
      </c>
      <c r="M28" s="41">
        <v>45000</v>
      </c>
      <c r="N28" s="47"/>
      <c r="O28" s="40"/>
      <c r="P28" s="37"/>
      <c r="Q28" s="41"/>
      <c r="R28" s="42"/>
      <c r="S28" s="41"/>
      <c r="T28" s="42"/>
      <c r="U28" s="41"/>
      <c r="V28" s="42"/>
      <c r="W28" s="48"/>
      <c r="Y28" s="178" t="s">
        <v>377</v>
      </c>
      <c r="Z28" s="179" t="s">
        <v>425</v>
      </c>
      <c r="AA28" s="180">
        <v>10000</v>
      </c>
      <c r="AB28" s="6"/>
      <c r="AC28" s="199" t="s">
        <v>427</v>
      </c>
      <c r="AD28" s="200"/>
      <c r="AE28" s="201">
        <f>AE26-AE27</f>
        <v>-396000</v>
      </c>
      <c r="AF28" s="6"/>
      <c r="AG28" s="6"/>
      <c r="AH28" s="6"/>
      <c r="AI28" s="199" t="s">
        <v>427</v>
      </c>
      <c r="AJ28" s="200"/>
      <c r="AK28" s="201">
        <f>AK26-AK27</f>
        <v>-205400</v>
      </c>
      <c r="AL28" s="6"/>
      <c r="AM28" s="6"/>
      <c r="AN28" s="163"/>
    </row>
    <row r="29" spans="1:40" ht="15" thickTop="1" x14ac:dyDescent="0.35">
      <c r="A29" s="55">
        <v>4170</v>
      </c>
      <c r="B29" s="56" t="s">
        <v>45</v>
      </c>
      <c r="C29" s="57">
        <f t="shared" si="0"/>
        <v>275000</v>
      </c>
      <c r="D29" s="37"/>
      <c r="E29" s="38"/>
      <c r="F29" s="37"/>
      <c r="G29" s="38"/>
      <c r="H29" s="37"/>
      <c r="I29" s="44">
        <v>75000</v>
      </c>
      <c r="J29" s="45">
        <v>75000</v>
      </c>
      <c r="K29" s="46">
        <v>75000</v>
      </c>
      <c r="L29" s="191">
        <v>20000</v>
      </c>
      <c r="M29" s="43">
        <v>30000</v>
      </c>
      <c r="N29" s="47"/>
      <c r="O29" s="40"/>
      <c r="P29" s="37"/>
      <c r="Q29" s="41"/>
      <c r="R29" s="42"/>
      <c r="S29" s="41"/>
      <c r="T29" s="42"/>
      <c r="U29" s="43"/>
      <c r="V29" s="42"/>
      <c r="W29" s="48"/>
      <c r="Y29" s="178" t="s">
        <v>396</v>
      </c>
      <c r="Z29" s="179" t="s">
        <v>425</v>
      </c>
      <c r="AA29" s="180">
        <v>3000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163"/>
    </row>
    <row r="30" spans="1:40" x14ac:dyDescent="0.35">
      <c r="A30" s="55">
        <v>4175</v>
      </c>
      <c r="B30" s="56" t="s">
        <v>46</v>
      </c>
      <c r="C30" s="57">
        <f t="shared" si="0"/>
        <v>0</v>
      </c>
      <c r="D30" s="37"/>
      <c r="E30" s="38"/>
      <c r="F30" s="37"/>
      <c r="G30" s="38"/>
      <c r="H30" s="37"/>
      <c r="I30" s="44"/>
      <c r="J30" s="45"/>
      <c r="K30" s="46"/>
      <c r="L30" s="37"/>
      <c r="M30" s="38"/>
      <c r="N30" s="47"/>
      <c r="O30" s="40"/>
      <c r="P30" s="37"/>
      <c r="Q30" s="41"/>
      <c r="R30" s="42"/>
      <c r="S30" s="41"/>
      <c r="T30" s="42"/>
      <c r="U30" s="41"/>
      <c r="V30" s="42"/>
      <c r="W30" s="48"/>
      <c r="Y30" s="178" t="s">
        <v>428</v>
      </c>
      <c r="Z30" s="179" t="s">
        <v>425</v>
      </c>
      <c r="AA30" s="180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163"/>
    </row>
    <row r="31" spans="1:40" ht="15" thickBot="1" x14ac:dyDescent="0.4">
      <c r="A31" s="55">
        <v>4300</v>
      </c>
      <c r="B31" s="56" t="s">
        <v>47</v>
      </c>
      <c r="C31" s="57">
        <f t="shared" si="0"/>
        <v>140000</v>
      </c>
      <c r="D31" s="37"/>
      <c r="E31" s="52">
        <v>120000</v>
      </c>
      <c r="F31" s="37"/>
      <c r="G31" s="38"/>
      <c r="H31" s="37"/>
      <c r="I31" s="44"/>
      <c r="J31" s="45"/>
      <c r="K31" s="46"/>
      <c r="L31" s="37"/>
      <c r="M31" s="38"/>
      <c r="N31" s="47"/>
      <c r="O31" s="40"/>
      <c r="P31" s="37"/>
      <c r="Q31" s="41"/>
      <c r="R31" s="42"/>
      <c r="S31" s="51">
        <v>20000</v>
      </c>
      <c r="T31" s="42"/>
      <c r="U31" s="41"/>
      <c r="V31" s="42"/>
      <c r="W31" s="48"/>
      <c r="Y31" s="178" t="s">
        <v>429</v>
      </c>
      <c r="Z31" s="179" t="s">
        <v>425</v>
      </c>
      <c r="AA31" s="180">
        <v>2000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163"/>
    </row>
    <row r="32" spans="1:40" ht="17.5" x14ac:dyDescent="0.35">
      <c r="A32" s="55">
        <v>5001</v>
      </c>
      <c r="B32" s="56" t="s">
        <v>48</v>
      </c>
      <c r="C32" s="57">
        <f t="shared" si="0"/>
        <v>335000</v>
      </c>
      <c r="D32" s="50">
        <v>50000</v>
      </c>
      <c r="E32" s="38"/>
      <c r="F32" s="37"/>
      <c r="G32" s="52">
        <v>115000</v>
      </c>
      <c r="H32" s="50">
        <v>40000</v>
      </c>
      <c r="I32" s="44"/>
      <c r="J32" s="45"/>
      <c r="K32" s="46"/>
      <c r="L32" s="37"/>
      <c r="M32" s="38"/>
      <c r="N32" s="168">
        <v>130000</v>
      </c>
      <c r="O32" s="40"/>
      <c r="P32" s="37"/>
      <c r="Q32" s="41"/>
      <c r="R32" s="42"/>
      <c r="S32" s="41"/>
      <c r="T32" s="42"/>
      <c r="U32" s="51"/>
      <c r="V32" s="42"/>
      <c r="W32" s="48"/>
      <c r="Y32" s="178" t="s">
        <v>424</v>
      </c>
      <c r="Z32" s="179" t="s">
        <v>425</v>
      </c>
      <c r="AA32" s="184"/>
      <c r="AB32" s="6"/>
      <c r="AC32" s="202" t="s">
        <v>430</v>
      </c>
      <c r="AD32" s="203"/>
      <c r="AE32" s="203"/>
      <c r="AF32" s="204"/>
      <c r="AG32" s="205"/>
      <c r="AH32" s="6"/>
      <c r="AI32" s="6"/>
      <c r="AJ32" s="6"/>
      <c r="AK32" s="6"/>
      <c r="AL32" s="6"/>
      <c r="AM32" s="6"/>
      <c r="AN32" s="163"/>
    </row>
    <row r="33" spans="1:40" ht="20" x14ac:dyDescent="0.35">
      <c r="A33" s="55">
        <v>5009</v>
      </c>
      <c r="B33" s="56" t="s">
        <v>49</v>
      </c>
      <c r="C33" s="57">
        <f t="shared" si="0"/>
        <v>0</v>
      </c>
      <c r="D33" s="37"/>
      <c r="E33" s="38"/>
      <c r="F33" s="37"/>
      <c r="G33" s="38"/>
      <c r="H33" s="37"/>
      <c r="I33" s="44"/>
      <c r="J33" s="45"/>
      <c r="K33" s="46"/>
      <c r="L33" s="37"/>
      <c r="M33" s="38"/>
      <c r="N33" s="47"/>
      <c r="O33" s="40"/>
      <c r="P33" s="37"/>
      <c r="Q33" s="41"/>
      <c r="R33" s="42"/>
      <c r="S33" s="41"/>
      <c r="T33" s="42"/>
      <c r="U33" s="41"/>
      <c r="V33" s="42"/>
      <c r="W33" s="48"/>
      <c r="Y33" s="178" t="s">
        <v>388</v>
      </c>
      <c r="Z33" s="179" t="s">
        <v>425</v>
      </c>
      <c r="AA33" s="180">
        <v>3000</v>
      </c>
      <c r="AB33" s="6"/>
      <c r="AC33" s="206"/>
      <c r="AD33" s="278">
        <f>AA42+AE28+AK28</f>
        <v>-951580</v>
      </c>
      <c r="AE33" s="278"/>
      <c r="AF33" s="207"/>
      <c r="AG33" s="208"/>
      <c r="AH33" s="6"/>
      <c r="AI33" s="6"/>
      <c r="AJ33" s="6"/>
      <c r="AK33" s="6"/>
      <c r="AL33" s="6"/>
      <c r="AM33" s="6"/>
      <c r="AN33" s="163"/>
    </row>
    <row r="34" spans="1:40" ht="15" thickBot="1" x14ac:dyDescent="0.4">
      <c r="A34" s="55">
        <v>5092</v>
      </c>
      <c r="B34" s="56" t="s">
        <v>50</v>
      </c>
      <c r="C34" s="57">
        <f t="shared" si="0"/>
        <v>0</v>
      </c>
      <c r="D34" s="37"/>
      <c r="E34" s="38"/>
      <c r="F34" s="37"/>
      <c r="G34" s="38"/>
      <c r="H34" s="37"/>
      <c r="I34" s="44"/>
      <c r="J34" s="45"/>
      <c r="K34" s="46"/>
      <c r="L34" s="37"/>
      <c r="M34" s="38"/>
      <c r="N34" s="47"/>
      <c r="O34" s="40"/>
      <c r="P34" s="37"/>
      <c r="Q34" s="41"/>
      <c r="R34" s="42"/>
      <c r="S34" s="41"/>
      <c r="T34" s="42"/>
      <c r="U34" s="41"/>
      <c r="V34" s="42"/>
      <c r="W34" s="48"/>
      <c r="Y34" s="178" t="s">
        <v>431</v>
      </c>
      <c r="Z34" s="179" t="s">
        <v>386</v>
      </c>
      <c r="AA34" s="209"/>
      <c r="AB34" s="6"/>
      <c r="AC34" s="210"/>
      <c r="AD34" s="211"/>
      <c r="AE34" s="211"/>
      <c r="AF34" s="211"/>
      <c r="AG34" s="212"/>
      <c r="AH34" s="6"/>
      <c r="AI34" s="6"/>
      <c r="AJ34" s="6"/>
      <c r="AK34" s="6"/>
      <c r="AL34" s="6"/>
      <c r="AM34" s="6"/>
      <c r="AN34" s="163"/>
    </row>
    <row r="35" spans="1:40" x14ac:dyDescent="0.35">
      <c r="A35" s="55">
        <v>5210</v>
      </c>
      <c r="B35" s="56" t="s">
        <v>51</v>
      </c>
      <c r="C35" s="57">
        <f t="shared" si="0"/>
        <v>0</v>
      </c>
      <c r="D35" s="37"/>
      <c r="E35" s="38"/>
      <c r="F35" s="37"/>
      <c r="G35" s="38"/>
      <c r="H35" s="37"/>
      <c r="I35" s="44"/>
      <c r="J35" s="45"/>
      <c r="K35" s="46"/>
      <c r="L35" s="37"/>
      <c r="M35" s="38"/>
      <c r="N35" s="47"/>
      <c r="O35" s="40"/>
      <c r="P35" s="37"/>
      <c r="Q35" s="41"/>
      <c r="R35" s="42"/>
      <c r="S35" s="41"/>
      <c r="T35" s="42"/>
      <c r="U35" s="41"/>
      <c r="V35" s="42"/>
      <c r="W35" s="48"/>
      <c r="Y35" s="178" t="s">
        <v>155</v>
      </c>
      <c r="Z35" s="209" t="s">
        <v>432</v>
      </c>
      <c r="AA35" s="209">
        <v>15000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163"/>
    </row>
    <row r="36" spans="1:40" x14ac:dyDescent="0.35">
      <c r="A36" s="55">
        <v>5280</v>
      </c>
      <c r="B36" s="56" t="s">
        <v>52</v>
      </c>
      <c r="C36" s="57">
        <f t="shared" si="0"/>
        <v>0</v>
      </c>
      <c r="D36" s="37"/>
      <c r="E36" s="38"/>
      <c r="F36" s="37"/>
      <c r="G36" s="38"/>
      <c r="H36" s="37"/>
      <c r="I36" s="44"/>
      <c r="J36" s="45"/>
      <c r="K36" s="46"/>
      <c r="L36" s="37"/>
      <c r="M36" s="38"/>
      <c r="N36" s="47"/>
      <c r="O36" s="40"/>
      <c r="P36" s="37"/>
      <c r="Q36" s="41"/>
      <c r="R36" s="42"/>
      <c r="S36" s="41"/>
      <c r="T36" s="42"/>
      <c r="U36" s="41"/>
      <c r="V36" s="42"/>
      <c r="W36" s="48"/>
      <c r="Y36" s="213" t="s">
        <v>161</v>
      </c>
      <c r="Z36" s="196"/>
      <c r="AA36" s="214">
        <f>SUM(AA20:AA35)</f>
        <v>162000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163"/>
    </row>
    <row r="37" spans="1:40" x14ac:dyDescent="0.35">
      <c r="A37" s="55">
        <v>5290</v>
      </c>
      <c r="B37" s="56" t="s">
        <v>53</v>
      </c>
      <c r="C37" s="57">
        <f t="shared" si="0"/>
        <v>0</v>
      </c>
      <c r="D37" s="37"/>
      <c r="E37" s="38"/>
      <c r="F37" s="37"/>
      <c r="G37" s="38"/>
      <c r="H37" s="37"/>
      <c r="I37" s="44"/>
      <c r="J37" s="45"/>
      <c r="K37" s="46"/>
      <c r="L37" s="37"/>
      <c r="M37" s="38"/>
      <c r="N37" s="47"/>
      <c r="O37" s="40"/>
      <c r="P37" s="37"/>
      <c r="Q37" s="41"/>
      <c r="R37" s="42"/>
      <c r="S37" s="41"/>
      <c r="T37" s="42"/>
      <c r="U37" s="41"/>
      <c r="V37" s="42"/>
      <c r="W37" s="48"/>
      <c r="Y37" s="156"/>
      <c r="Z37" s="157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163"/>
    </row>
    <row r="38" spans="1:40" x14ac:dyDescent="0.35">
      <c r="A38" s="55">
        <v>5331</v>
      </c>
      <c r="B38" s="56" t="s">
        <v>54</v>
      </c>
      <c r="C38" s="57">
        <f t="shared" si="0"/>
        <v>95000</v>
      </c>
      <c r="D38" s="50">
        <v>95000</v>
      </c>
      <c r="E38" s="38"/>
      <c r="F38" s="37"/>
      <c r="G38" s="38"/>
      <c r="H38" s="37"/>
      <c r="I38" s="44"/>
      <c r="J38" s="45"/>
      <c r="K38" s="46"/>
      <c r="L38" s="37"/>
      <c r="M38" s="38"/>
      <c r="N38" s="47"/>
      <c r="O38" s="40"/>
      <c r="P38" s="37"/>
      <c r="Q38" s="41"/>
      <c r="R38" s="42"/>
      <c r="S38" s="41"/>
      <c r="T38" s="42"/>
      <c r="U38" s="41"/>
      <c r="V38" s="42"/>
      <c r="W38" s="48"/>
      <c r="Y38" s="156"/>
      <c r="Z38" s="157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163"/>
    </row>
    <row r="39" spans="1:40" x14ac:dyDescent="0.35">
      <c r="A39" s="55">
        <v>5390</v>
      </c>
      <c r="B39" s="56" t="s">
        <v>55</v>
      </c>
      <c r="C39" s="57">
        <f t="shared" si="0"/>
        <v>0</v>
      </c>
      <c r="D39" s="37"/>
      <c r="E39" s="38"/>
      <c r="F39" s="37"/>
      <c r="G39" s="38"/>
      <c r="H39" s="37"/>
      <c r="I39" s="44"/>
      <c r="J39" s="45"/>
      <c r="K39" s="46"/>
      <c r="L39" s="37"/>
      <c r="M39" s="38"/>
      <c r="N39" s="47"/>
      <c r="O39" s="40"/>
      <c r="P39" s="37"/>
      <c r="Q39" s="41"/>
      <c r="R39" s="42"/>
      <c r="S39" s="41"/>
      <c r="T39" s="42"/>
      <c r="U39" s="41"/>
      <c r="V39" s="42"/>
      <c r="W39" s="48"/>
      <c r="Y39" s="215" t="s">
        <v>433</v>
      </c>
      <c r="Z39" s="157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163"/>
    </row>
    <row r="40" spans="1:40" ht="15" thickBot="1" x14ac:dyDescent="0.4">
      <c r="A40" s="55">
        <v>5401</v>
      </c>
      <c r="B40" s="56" t="s">
        <v>56</v>
      </c>
      <c r="C40" s="57">
        <f t="shared" si="0"/>
        <v>47235</v>
      </c>
      <c r="D40" s="60">
        <f>D32*14.1%</f>
        <v>7049.9999999999991</v>
      </c>
      <c r="E40" s="38"/>
      <c r="F40" s="37"/>
      <c r="G40" s="52">
        <f>G32*14.1%</f>
        <v>16214.999999999998</v>
      </c>
      <c r="H40" s="60">
        <f>H32*14.1%</f>
        <v>5639.9999999999991</v>
      </c>
      <c r="I40" s="44"/>
      <c r="J40" s="45"/>
      <c r="K40" s="46"/>
      <c r="L40" s="37"/>
      <c r="M40" s="38"/>
      <c r="N40" s="60">
        <f>N32*14.1%</f>
        <v>18330</v>
      </c>
      <c r="O40" s="40"/>
      <c r="P40" s="37"/>
      <c r="Q40" s="41"/>
      <c r="R40" s="42"/>
      <c r="S40" s="41"/>
      <c r="T40" s="42"/>
      <c r="U40" s="51"/>
      <c r="V40" s="42"/>
      <c r="W40" s="48"/>
      <c r="Y40" s="216" t="s">
        <v>434</v>
      </c>
      <c r="Z40" s="217"/>
      <c r="AA40" s="217">
        <f>AA16+AA36</f>
        <v>325820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163"/>
    </row>
    <row r="41" spans="1:40" ht="15" thickTop="1" x14ac:dyDescent="0.35">
      <c r="A41" s="55">
        <v>5405</v>
      </c>
      <c r="B41" s="56" t="s">
        <v>57</v>
      </c>
      <c r="C41" s="57">
        <f t="shared" si="0"/>
        <v>0</v>
      </c>
      <c r="D41" s="37"/>
      <c r="E41" s="38"/>
      <c r="F41" s="37"/>
      <c r="G41" s="38"/>
      <c r="H41" s="37"/>
      <c r="I41" s="44"/>
      <c r="J41" s="45"/>
      <c r="K41" s="46"/>
      <c r="L41" s="37"/>
      <c r="M41" s="38"/>
      <c r="N41" s="47"/>
      <c r="O41" s="40"/>
      <c r="P41" s="37"/>
      <c r="Q41" s="41"/>
      <c r="R41" s="42"/>
      <c r="S41" s="41"/>
      <c r="T41" s="42"/>
      <c r="U41" s="41"/>
      <c r="V41" s="42"/>
      <c r="W41" s="48"/>
      <c r="Y41" s="218" t="s">
        <v>435</v>
      </c>
      <c r="Z41" s="219"/>
      <c r="AA41" s="219">
        <v>676000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163"/>
    </row>
    <row r="42" spans="1:40" x14ac:dyDescent="0.35">
      <c r="A42" s="55">
        <v>5600</v>
      </c>
      <c r="B42" s="56" t="s">
        <v>58</v>
      </c>
      <c r="C42" s="57">
        <f t="shared" si="0"/>
        <v>170000</v>
      </c>
      <c r="D42" s="37"/>
      <c r="E42" s="38"/>
      <c r="F42" s="37"/>
      <c r="G42" s="38"/>
      <c r="H42" s="37"/>
      <c r="I42" s="44">
        <v>15000</v>
      </c>
      <c r="J42" s="45">
        <v>10000</v>
      </c>
      <c r="K42" s="46">
        <v>10000</v>
      </c>
      <c r="L42" s="37">
        <v>30000</v>
      </c>
      <c r="M42" s="38">
        <v>50000</v>
      </c>
      <c r="N42" s="168">
        <v>45000</v>
      </c>
      <c r="O42" s="40">
        <v>10000</v>
      </c>
      <c r="P42" s="37"/>
      <c r="Q42" s="51"/>
      <c r="R42" s="42"/>
      <c r="S42" s="41"/>
      <c r="T42" s="42"/>
      <c r="U42" s="41"/>
      <c r="V42" s="42"/>
      <c r="W42" s="48"/>
      <c r="Y42" s="220" t="s">
        <v>436</v>
      </c>
      <c r="Z42" s="221"/>
      <c r="AA42" s="222">
        <f>AA40-AA41</f>
        <v>-350180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163"/>
    </row>
    <row r="43" spans="1:40" x14ac:dyDescent="0.35">
      <c r="A43" s="55">
        <v>5900</v>
      </c>
      <c r="B43" s="56" t="s">
        <v>60</v>
      </c>
      <c r="C43" s="57">
        <f t="shared" si="0"/>
        <v>2000</v>
      </c>
      <c r="D43" s="50">
        <v>2000</v>
      </c>
      <c r="E43" s="38"/>
      <c r="F43" s="37"/>
      <c r="G43" s="38"/>
      <c r="H43" s="37"/>
      <c r="I43" s="44"/>
      <c r="J43" s="45"/>
      <c r="K43" s="46"/>
      <c r="L43" s="37"/>
      <c r="M43" s="38"/>
      <c r="N43" s="47"/>
      <c r="O43" s="40"/>
      <c r="P43" s="37"/>
      <c r="Q43" s="41"/>
      <c r="R43" s="42"/>
      <c r="S43" s="41"/>
      <c r="T43" s="42"/>
      <c r="U43" s="41"/>
      <c r="V43" s="42"/>
      <c r="W43" s="48"/>
      <c r="Y43" s="156"/>
      <c r="Z43" s="157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163"/>
    </row>
    <row r="44" spans="1:40" x14ac:dyDescent="0.35">
      <c r="A44" s="55">
        <v>5930</v>
      </c>
      <c r="B44" s="56" t="s">
        <v>61</v>
      </c>
      <c r="C44" s="57">
        <f t="shared" si="0"/>
        <v>0</v>
      </c>
      <c r="D44" s="37"/>
      <c r="E44" s="38"/>
      <c r="F44" s="37"/>
      <c r="G44" s="38"/>
      <c r="H44" s="37"/>
      <c r="I44" s="44"/>
      <c r="J44" s="45"/>
      <c r="K44" s="46"/>
      <c r="L44" s="37"/>
      <c r="M44" s="38"/>
      <c r="N44" s="47"/>
      <c r="O44" s="40"/>
      <c r="P44" s="37"/>
      <c r="Q44" s="41"/>
      <c r="R44" s="42"/>
      <c r="S44" s="41"/>
      <c r="T44" s="42"/>
      <c r="U44" s="41"/>
      <c r="V44" s="42"/>
      <c r="W44" s="48"/>
      <c r="Y44" s="156"/>
      <c r="Z44" s="157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163"/>
    </row>
    <row r="45" spans="1:40" ht="15" thickBot="1" x14ac:dyDescent="0.4">
      <c r="A45" s="55">
        <v>6015</v>
      </c>
      <c r="B45" s="56" t="s">
        <v>62</v>
      </c>
      <c r="C45" s="57">
        <f t="shared" si="0"/>
        <v>229000</v>
      </c>
      <c r="D45" s="50">
        <v>0</v>
      </c>
      <c r="E45" s="38"/>
      <c r="F45" s="37"/>
      <c r="G45" s="52">
        <v>105000</v>
      </c>
      <c r="H45" s="50">
        <v>124000</v>
      </c>
      <c r="I45" s="44"/>
      <c r="J45" s="45"/>
      <c r="K45" s="46"/>
      <c r="L45" s="37"/>
      <c r="M45" s="38"/>
      <c r="N45" s="47"/>
      <c r="O45" s="40"/>
      <c r="P45" s="37"/>
      <c r="Q45" s="41"/>
      <c r="R45" s="42"/>
      <c r="S45" s="41"/>
      <c r="T45" s="42"/>
      <c r="U45" s="41"/>
      <c r="V45" s="42"/>
      <c r="W45" s="48"/>
      <c r="Y45" s="223"/>
      <c r="Z45" s="224"/>
      <c r="AA45" s="225"/>
      <c r="AB45" s="225"/>
      <c r="AC45" s="225"/>
      <c r="AD45" s="225"/>
      <c r="AE45" s="225"/>
      <c r="AF45" s="225"/>
      <c r="AG45" s="225"/>
      <c r="AH45" s="225"/>
      <c r="AI45" s="225"/>
      <c r="AJ45" s="225"/>
      <c r="AK45" s="225"/>
      <c r="AL45" s="225"/>
      <c r="AM45" s="225"/>
      <c r="AN45" s="226"/>
    </row>
    <row r="46" spans="1:40" ht="15" thickTop="1" x14ac:dyDescent="0.35">
      <c r="A46" s="55">
        <v>6300</v>
      </c>
      <c r="B46" s="56" t="s">
        <v>63</v>
      </c>
      <c r="C46" s="57">
        <f t="shared" si="0"/>
        <v>50000</v>
      </c>
      <c r="D46" s="50">
        <v>50000</v>
      </c>
      <c r="E46" s="38"/>
      <c r="F46" s="37"/>
      <c r="G46" s="38"/>
      <c r="H46" s="37"/>
      <c r="I46" s="44"/>
      <c r="J46" s="45"/>
      <c r="K46" s="46"/>
      <c r="L46" s="37"/>
      <c r="M46" s="38"/>
      <c r="N46" s="47"/>
      <c r="O46" s="40"/>
      <c r="P46" s="37"/>
      <c r="Q46" s="41"/>
      <c r="R46" s="42"/>
      <c r="S46" s="41"/>
      <c r="T46" s="42"/>
      <c r="U46" s="41"/>
      <c r="V46" s="42"/>
      <c r="W46" s="48"/>
    </row>
    <row r="47" spans="1:40" x14ac:dyDescent="0.35">
      <c r="A47" s="55">
        <v>6320</v>
      </c>
      <c r="B47" s="56" t="s">
        <v>64</v>
      </c>
      <c r="C47" s="57">
        <f t="shared" si="0"/>
        <v>0</v>
      </c>
      <c r="D47" s="37"/>
      <c r="E47" s="38"/>
      <c r="F47" s="37"/>
      <c r="G47" s="38"/>
      <c r="H47" s="37"/>
      <c r="I47" s="44"/>
      <c r="J47" s="45"/>
      <c r="K47" s="46"/>
      <c r="L47" s="37"/>
      <c r="M47" s="38"/>
      <c r="N47" s="47"/>
      <c r="O47" s="40"/>
      <c r="P47" s="37"/>
      <c r="Q47" s="41"/>
      <c r="R47" s="42"/>
      <c r="S47" s="41"/>
      <c r="T47" s="42"/>
      <c r="U47" s="41"/>
      <c r="V47" s="42"/>
      <c r="W47" s="48"/>
    </row>
    <row r="48" spans="1:40" x14ac:dyDescent="0.35">
      <c r="A48" s="55">
        <v>6321</v>
      </c>
      <c r="B48" s="56" t="s">
        <v>65</v>
      </c>
      <c r="C48" s="57">
        <f t="shared" si="0"/>
        <v>0</v>
      </c>
      <c r="D48" s="37"/>
      <c r="E48" s="38"/>
      <c r="F48" s="37"/>
      <c r="G48" s="38"/>
      <c r="H48" s="37"/>
      <c r="I48" s="44"/>
      <c r="J48" s="45"/>
      <c r="K48" s="46"/>
      <c r="L48" s="37"/>
      <c r="M48" s="38"/>
      <c r="N48" s="47"/>
      <c r="O48" s="40"/>
      <c r="P48" s="37"/>
      <c r="Q48" s="41"/>
      <c r="R48" s="42"/>
      <c r="S48" s="41"/>
      <c r="T48" s="42"/>
      <c r="U48" s="41"/>
      <c r="V48" s="42"/>
      <c r="W48" s="48"/>
    </row>
    <row r="49" spans="1:23" x14ac:dyDescent="0.35">
      <c r="A49" s="55">
        <v>6340</v>
      </c>
      <c r="B49" s="56" t="s">
        <v>66</v>
      </c>
      <c r="C49" s="57">
        <f t="shared" si="0"/>
        <v>170000</v>
      </c>
      <c r="D49" s="37"/>
      <c r="E49" s="38"/>
      <c r="F49" s="37"/>
      <c r="G49" s="52">
        <v>170000</v>
      </c>
      <c r="H49" s="37"/>
      <c r="I49" s="44"/>
      <c r="J49" s="45"/>
      <c r="K49" s="46"/>
      <c r="L49" s="37"/>
      <c r="M49" s="38"/>
      <c r="N49" s="47"/>
      <c r="O49" s="40"/>
      <c r="P49" s="37"/>
      <c r="Q49" s="41"/>
      <c r="R49" s="42"/>
      <c r="S49" s="41"/>
      <c r="T49" s="42"/>
      <c r="U49" s="41"/>
      <c r="V49" s="42"/>
      <c r="W49" s="48"/>
    </row>
    <row r="50" spans="1:23" x14ac:dyDescent="0.35">
      <c r="A50" s="55">
        <v>6360</v>
      </c>
      <c r="B50" s="56" t="s">
        <v>67</v>
      </c>
      <c r="C50" s="57">
        <f t="shared" si="0"/>
        <v>0</v>
      </c>
      <c r="D50" s="37"/>
      <c r="E50" s="38"/>
      <c r="F50" s="37"/>
      <c r="G50" s="38"/>
      <c r="H50" s="37"/>
      <c r="I50" s="44"/>
      <c r="J50" s="45"/>
      <c r="K50" s="46"/>
      <c r="L50" s="37"/>
      <c r="M50" s="38"/>
      <c r="N50" s="47"/>
      <c r="O50" s="40"/>
      <c r="P50" s="37"/>
      <c r="Q50" s="41"/>
      <c r="R50" s="42"/>
      <c r="S50" s="41"/>
      <c r="T50" s="42"/>
      <c r="U50" s="41"/>
      <c r="V50" s="42"/>
      <c r="W50" s="48"/>
    </row>
    <row r="51" spans="1:23" x14ac:dyDescent="0.35">
      <c r="A51" s="55">
        <v>6410</v>
      </c>
      <c r="B51" s="56" t="s">
        <v>68</v>
      </c>
      <c r="C51" s="57">
        <f t="shared" si="0"/>
        <v>0</v>
      </c>
      <c r="D51" s="37"/>
      <c r="E51" s="38"/>
      <c r="F51" s="37"/>
      <c r="G51" s="38"/>
      <c r="H51" s="37"/>
      <c r="I51" s="44"/>
      <c r="J51" s="45"/>
      <c r="K51" s="46"/>
      <c r="L51" s="37"/>
      <c r="M51" s="38"/>
      <c r="N51" s="47"/>
      <c r="O51" s="40"/>
      <c r="P51" s="37"/>
      <c r="Q51" s="41"/>
      <c r="R51" s="42"/>
      <c r="S51" s="41"/>
      <c r="T51" s="42"/>
      <c r="U51" s="41"/>
      <c r="V51" s="42"/>
      <c r="W51" s="48"/>
    </row>
    <row r="52" spans="1:23" x14ac:dyDescent="0.35">
      <c r="A52" s="55">
        <v>6440</v>
      </c>
      <c r="B52" s="56" t="s">
        <v>69</v>
      </c>
      <c r="C52" s="57">
        <f t="shared" si="0"/>
        <v>380000</v>
      </c>
      <c r="D52" s="61"/>
      <c r="E52" s="38"/>
      <c r="F52" s="37"/>
      <c r="G52" s="38"/>
      <c r="H52" s="227">
        <v>85000</v>
      </c>
      <c r="I52" s="44">
        <v>30000</v>
      </c>
      <c r="J52" s="45">
        <v>20000</v>
      </c>
      <c r="K52" s="46">
        <v>5000</v>
      </c>
      <c r="L52" s="37"/>
      <c r="M52" s="38"/>
      <c r="N52" s="168">
        <v>240000</v>
      </c>
      <c r="O52" s="40"/>
      <c r="P52" s="37"/>
      <c r="Q52" s="41"/>
      <c r="R52" s="42"/>
      <c r="S52" s="41"/>
      <c r="T52" s="42"/>
      <c r="U52" s="41"/>
      <c r="V52" s="42"/>
      <c r="W52" s="48"/>
    </row>
    <row r="53" spans="1:23" x14ac:dyDescent="0.35">
      <c r="A53" s="55">
        <v>6510</v>
      </c>
      <c r="B53" s="56" t="s">
        <v>70</v>
      </c>
      <c r="C53" s="57">
        <f t="shared" si="0"/>
        <v>25000</v>
      </c>
      <c r="D53" s="50">
        <v>25000</v>
      </c>
      <c r="E53" s="38"/>
      <c r="F53" s="37"/>
      <c r="G53" s="38"/>
      <c r="H53" s="37"/>
      <c r="I53" s="44"/>
      <c r="J53" s="45"/>
      <c r="K53" s="46"/>
      <c r="L53" s="37"/>
      <c r="M53" s="38"/>
      <c r="N53" s="47"/>
      <c r="O53" s="40"/>
      <c r="P53" s="37"/>
      <c r="Q53" s="41"/>
      <c r="R53" s="42"/>
      <c r="S53" s="41"/>
      <c r="T53" s="42"/>
      <c r="U53" s="41"/>
      <c r="V53" s="42"/>
      <c r="W53" s="48"/>
    </row>
    <row r="54" spans="1:23" x14ac:dyDescent="0.35">
      <c r="A54" s="55">
        <v>6540</v>
      </c>
      <c r="B54" s="56" t="s">
        <v>71</v>
      </c>
      <c r="C54" s="57">
        <f t="shared" si="0"/>
        <v>100000</v>
      </c>
      <c r="D54" s="37"/>
      <c r="E54" s="38"/>
      <c r="F54" s="37"/>
      <c r="G54" s="38"/>
      <c r="H54" s="228">
        <v>100000</v>
      </c>
      <c r="I54" s="44"/>
      <c r="J54" s="45"/>
      <c r="K54" s="46"/>
      <c r="L54" s="37"/>
      <c r="M54" s="38"/>
      <c r="N54" s="47"/>
      <c r="O54" s="40"/>
      <c r="P54" s="37"/>
      <c r="Q54" s="41"/>
      <c r="R54" s="42"/>
      <c r="S54" s="41"/>
      <c r="T54" s="42"/>
      <c r="U54" s="41"/>
      <c r="V54" s="42"/>
      <c r="W54" s="48"/>
    </row>
    <row r="55" spans="1:23" x14ac:dyDescent="0.35">
      <c r="A55" s="55">
        <v>6552</v>
      </c>
      <c r="B55" s="56" t="s">
        <v>72</v>
      </c>
      <c r="C55" s="57">
        <f t="shared" si="0"/>
        <v>0</v>
      </c>
      <c r="D55" s="37"/>
      <c r="E55" s="38"/>
      <c r="F55" s="37"/>
      <c r="G55" s="38"/>
      <c r="H55" s="60"/>
      <c r="I55" s="44"/>
      <c r="J55" s="45"/>
      <c r="K55" s="46"/>
      <c r="L55" s="37"/>
      <c r="M55" s="38"/>
      <c r="N55" s="47"/>
      <c r="O55" s="40"/>
      <c r="P55" s="37"/>
      <c r="Q55" s="41"/>
      <c r="R55" s="42"/>
      <c r="S55" s="41"/>
      <c r="T55" s="42"/>
      <c r="U55" s="41"/>
      <c r="V55" s="42"/>
      <c r="W55" s="48"/>
    </row>
    <row r="56" spans="1:23" x14ac:dyDescent="0.35">
      <c r="A56" s="55">
        <v>6560</v>
      </c>
      <c r="B56" s="56" t="s">
        <v>73</v>
      </c>
      <c r="C56" s="57">
        <f t="shared" si="0"/>
        <v>455544</v>
      </c>
      <c r="D56" s="229">
        <f>200000+43544</f>
        <v>243544</v>
      </c>
      <c r="E56" s="38"/>
      <c r="F56" s="37"/>
      <c r="G56" s="38"/>
      <c r="H56" s="60">
        <v>0</v>
      </c>
      <c r="I56" s="44">
        <v>30000</v>
      </c>
      <c r="J56" s="45">
        <v>25000</v>
      </c>
      <c r="K56" s="46">
        <v>25000</v>
      </c>
      <c r="L56" s="37"/>
      <c r="M56" s="38">
        <v>6000</v>
      </c>
      <c r="N56" s="47">
        <v>126000</v>
      </c>
      <c r="O56" s="40"/>
      <c r="P56" s="37"/>
      <c r="Q56" s="41"/>
      <c r="R56" s="42"/>
      <c r="S56" s="41"/>
      <c r="T56" s="42"/>
      <c r="U56" s="41"/>
      <c r="V56" s="229"/>
      <c r="W56" s="48"/>
    </row>
    <row r="57" spans="1:23" x14ac:dyDescent="0.35">
      <c r="A57" s="55">
        <v>6600</v>
      </c>
      <c r="B57" s="56" t="s">
        <v>74</v>
      </c>
      <c r="C57" s="57">
        <f t="shared" si="0"/>
        <v>0</v>
      </c>
      <c r="D57" s="37"/>
      <c r="E57" s="38"/>
      <c r="F57" s="37"/>
      <c r="G57" s="38"/>
      <c r="H57" s="60"/>
      <c r="I57" s="44"/>
      <c r="J57" s="45"/>
      <c r="K57" s="46"/>
      <c r="L57" s="37"/>
      <c r="M57" s="38"/>
      <c r="N57" s="47"/>
      <c r="O57" s="40"/>
      <c r="P57" s="37"/>
      <c r="Q57" s="41"/>
      <c r="R57" s="42"/>
      <c r="S57" s="41"/>
      <c r="T57" s="42"/>
      <c r="U57" s="41"/>
      <c r="V57" s="42"/>
      <c r="W57" s="48"/>
    </row>
    <row r="58" spans="1:23" x14ac:dyDescent="0.35">
      <c r="A58" s="55">
        <v>6610</v>
      </c>
      <c r="B58" s="56" t="s">
        <v>75</v>
      </c>
      <c r="C58" s="57">
        <f t="shared" si="0"/>
        <v>125000</v>
      </c>
      <c r="D58" s="50">
        <v>15000</v>
      </c>
      <c r="E58" s="38"/>
      <c r="F58" s="37"/>
      <c r="G58" s="52">
        <v>70000</v>
      </c>
      <c r="H58" s="60">
        <v>40000</v>
      </c>
      <c r="I58" s="44"/>
      <c r="J58" s="45"/>
      <c r="K58" s="46"/>
      <c r="L58" s="37"/>
      <c r="M58" s="38"/>
      <c r="N58" s="47"/>
      <c r="O58" s="40"/>
      <c r="P58" s="37"/>
      <c r="Q58" s="41"/>
      <c r="R58" s="42"/>
      <c r="S58" s="41"/>
      <c r="T58" s="42"/>
      <c r="U58" s="41"/>
      <c r="V58" s="42"/>
      <c r="W58" s="48"/>
    </row>
    <row r="59" spans="1:23" x14ac:dyDescent="0.35">
      <c r="A59" s="55">
        <v>6611</v>
      </c>
      <c r="B59" s="56" t="s">
        <v>76</v>
      </c>
      <c r="C59" s="57">
        <f t="shared" si="0"/>
        <v>0</v>
      </c>
      <c r="D59" s="37"/>
      <c r="E59" s="38"/>
      <c r="F59" s="37"/>
      <c r="G59" s="38"/>
      <c r="H59" s="60"/>
      <c r="I59" s="44"/>
      <c r="J59" s="45"/>
      <c r="K59" s="46"/>
      <c r="L59" s="37"/>
      <c r="M59" s="38"/>
      <c r="N59" s="47"/>
      <c r="O59" s="40"/>
      <c r="P59" s="37"/>
      <c r="Q59" s="41"/>
      <c r="R59" s="42"/>
      <c r="S59" s="41"/>
      <c r="T59" s="42"/>
      <c r="U59" s="41"/>
      <c r="V59" s="42"/>
      <c r="W59" s="48"/>
    </row>
    <row r="60" spans="1:23" x14ac:dyDescent="0.35">
      <c r="A60" s="55">
        <v>6620</v>
      </c>
      <c r="B60" s="56" t="s">
        <v>77</v>
      </c>
      <c r="C60" s="57">
        <f t="shared" si="0"/>
        <v>40000</v>
      </c>
      <c r="D60" s="37"/>
      <c r="E60" s="38"/>
      <c r="F60" s="37"/>
      <c r="G60" s="52">
        <v>40000</v>
      </c>
      <c r="H60" s="37"/>
      <c r="I60" s="44"/>
      <c r="J60" s="45"/>
      <c r="K60" s="46"/>
      <c r="L60" s="37"/>
      <c r="M60" s="38"/>
      <c r="N60" s="47"/>
      <c r="O60" s="40"/>
      <c r="P60" s="37"/>
      <c r="Q60" s="41"/>
      <c r="R60" s="42"/>
      <c r="S60" s="41"/>
      <c r="T60" s="42"/>
      <c r="U60" s="41"/>
      <c r="V60" s="42"/>
      <c r="W60" s="48"/>
    </row>
    <row r="61" spans="1:23" x14ac:dyDescent="0.35">
      <c r="A61" s="55">
        <v>6625</v>
      </c>
      <c r="B61" s="56" t="s">
        <v>78</v>
      </c>
      <c r="C61" s="57">
        <f t="shared" si="0"/>
        <v>0</v>
      </c>
      <c r="D61" s="37"/>
      <c r="E61" s="38"/>
      <c r="F61" s="37"/>
      <c r="G61" s="38"/>
      <c r="H61" s="37"/>
      <c r="I61" s="44"/>
      <c r="J61" s="45"/>
      <c r="K61" s="46"/>
      <c r="L61" s="37"/>
      <c r="M61" s="38"/>
      <c r="N61" s="47"/>
      <c r="O61" s="40"/>
      <c r="P61" s="37"/>
      <c r="Q61" s="41"/>
      <c r="R61" s="42"/>
      <c r="S61" s="41"/>
      <c r="T61" s="42"/>
      <c r="U61" s="41"/>
      <c r="V61" s="42"/>
      <c r="W61" s="48"/>
    </row>
    <row r="62" spans="1:23" x14ac:dyDescent="0.35">
      <c r="A62" s="55">
        <v>6630</v>
      </c>
      <c r="B62" s="56" t="s">
        <v>79</v>
      </c>
      <c r="C62" s="57">
        <f t="shared" si="0"/>
        <v>0</v>
      </c>
      <c r="D62" s="37"/>
      <c r="E62" s="38"/>
      <c r="F62" s="37"/>
      <c r="G62" s="38"/>
      <c r="H62" s="37"/>
      <c r="I62" s="44"/>
      <c r="J62" s="45"/>
      <c r="K62" s="46"/>
      <c r="L62" s="37"/>
      <c r="M62" s="38"/>
      <c r="N62" s="47"/>
      <c r="O62" s="40"/>
      <c r="P62" s="37"/>
      <c r="Q62" s="41"/>
      <c r="R62" s="42"/>
      <c r="S62" s="41"/>
      <c r="T62" s="42"/>
      <c r="U62" s="41"/>
      <c r="V62" s="42"/>
      <c r="W62" s="48"/>
    </row>
    <row r="63" spans="1:23" x14ac:dyDescent="0.35">
      <c r="A63" s="55">
        <v>6705</v>
      </c>
      <c r="B63" s="56" t="s">
        <v>80</v>
      </c>
      <c r="C63" s="57">
        <f t="shared" si="0"/>
        <v>70000</v>
      </c>
      <c r="D63" s="50">
        <v>70000</v>
      </c>
      <c r="E63" s="38"/>
      <c r="F63" s="37"/>
      <c r="G63" s="38"/>
      <c r="H63" s="37"/>
      <c r="I63" s="44"/>
      <c r="J63" s="45"/>
      <c r="K63" s="46"/>
      <c r="L63" s="37"/>
      <c r="M63" s="38"/>
      <c r="N63" s="47"/>
      <c r="O63" s="40"/>
      <c r="P63" s="37"/>
      <c r="Q63" s="41"/>
      <c r="R63" s="42"/>
      <c r="S63" s="41"/>
      <c r="T63" s="42"/>
      <c r="U63" s="41"/>
      <c r="V63" s="42"/>
      <c r="W63" s="48"/>
    </row>
    <row r="64" spans="1:23" ht="15" thickBot="1" x14ac:dyDescent="0.4">
      <c r="A64" s="55">
        <v>6710</v>
      </c>
      <c r="B64" s="62" t="s">
        <v>81</v>
      </c>
      <c r="C64" s="57">
        <f t="shared" si="0"/>
        <v>325000</v>
      </c>
      <c r="D64" s="37"/>
      <c r="E64" s="38"/>
      <c r="F64" s="50">
        <v>60000</v>
      </c>
      <c r="G64" s="38"/>
      <c r="H64" s="37"/>
      <c r="I64" s="44">
        <v>20000</v>
      </c>
      <c r="J64" s="45">
        <v>20000</v>
      </c>
      <c r="K64" s="46">
        <v>10000</v>
      </c>
      <c r="L64" s="50">
        <v>63000</v>
      </c>
      <c r="M64" s="52">
        <v>92000</v>
      </c>
      <c r="N64" s="47">
        <v>60000</v>
      </c>
      <c r="O64" s="40"/>
      <c r="P64" s="37"/>
      <c r="Q64" s="41"/>
      <c r="R64" s="42"/>
      <c r="S64" s="41"/>
      <c r="T64" s="42"/>
      <c r="U64" s="41"/>
      <c r="V64" s="42"/>
      <c r="W64" s="48"/>
    </row>
    <row r="65" spans="1:29" ht="15" thickBot="1" x14ac:dyDescent="0.4">
      <c r="A65" s="55">
        <v>6800</v>
      </c>
      <c r="B65" s="56" t="s">
        <v>82</v>
      </c>
      <c r="C65" s="57">
        <f t="shared" si="0"/>
        <v>3000</v>
      </c>
      <c r="D65" s="50">
        <v>2000</v>
      </c>
      <c r="E65" s="52">
        <v>1000</v>
      </c>
      <c r="F65" s="37"/>
      <c r="G65" s="38"/>
      <c r="H65" s="37"/>
      <c r="I65" s="44"/>
      <c r="J65" s="45"/>
      <c r="K65" s="46"/>
      <c r="L65" s="37"/>
      <c r="M65" s="38"/>
      <c r="N65" s="47"/>
      <c r="O65" s="40"/>
      <c r="P65" s="37"/>
      <c r="Q65" s="41"/>
      <c r="R65" s="42"/>
      <c r="S65" s="41"/>
      <c r="T65" s="42"/>
      <c r="U65" s="41"/>
      <c r="V65" s="42"/>
      <c r="W65" s="48"/>
      <c r="AB65" s="230"/>
    </row>
    <row r="66" spans="1:29" x14ac:dyDescent="0.35">
      <c r="A66" s="55">
        <v>6820</v>
      </c>
      <c r="B66" s="56" t="s">
        <v>83</v>
      </c>
      <c r="C66" s="57">
        <f t="shared" si="0"/>
        <v>40000</v>
      </c>
      <c r="D66" s="37"/>
      <c r="E66" s="38"/>
      <c r="F66" s="37"/>
      <c r="G66" s="38"/>
      <c r="H66" s="37"/>
      <c r="I66" s="44"/>
      <c r="J66" s="45"/>
      <c r="K66" s="46"/>
      <c r="L66" s="50">
        <v>35000</v>
      </c>
      <c r="M66" s="38"/>
      <c r="N66" s="47"/>
      <c r="O66" s="40"/>
      <c r="P66" s="37"/>
      <c r="Q66" s="41"/>
      <c r="R66" s="42"/>
      <c r="S66" s="51">
        <v>5000</v>
      </c>
      <c r="T66" s="42"/>
      <c r="U66" s="41"/>
      <c r="V66" s="42"/>
      <c r="W66" s="48"/>
    </row>
    <row r="67" spans="1:29" x14ac:dyDescent="0.35">
      <c r="A67" s="55">
        <v>6830</v>
      </c>
      <c r="B67" s="56" t="s">
        <v>84</v>
      </c>
      <c r="C67" s="57">
        <f t="shared" si="0"/>
        <v>0</v>
      </c>
      <c r="D67" s="37"/>
      <c r="E67" s="38"/>
      <c r="F67" s="37"/>
      <c r="G67" s="38"/>
      <c r="H67" s="37"/>
      <c r="I67" s="44">
        <v>0</v>
      </c>
      <c r="J67" s="45">
        <v>0</v>
      </c>
      <c r="K67" s="46">
        <v>0</v>
      </c>
      <c r="L67" s="37"/>
      <c r="M67" s="38"/>
      <c r="N67" s="47"/>
      <c r="O67" s="40"/>
      <c r="P67" s="37"/>
      <c r="Q67" s="41"/>
      <c r="R67" s="42"/>
      <c r="S67" s="41"/>
      <c r="T67" s="42"/>
      <c r="U67" s="41"/>
      <c r="V67" s="42"/>
      <c r="W67" s="48"/>
    </row>
    <row r="68" spans="1:29" x14ac:dyDescent="0.35">
      <c r="A68" s="55">
        <v>6850</v>
      </c>
      <c r="B68" s="56" t="s">
        <v>85</v>
      </c>
      <c r="C68" s="57">
        <f t="shared" si="0"/>
        <v>30000</v>
      </c>
      <c r="D68" s="50">
        <v>15000</v>
      </c>
      <c r="E68" s="38"/>
      <c r="F68" s="37"/>
      <c r="G68" s="38"/>
      <c r="H68" s="37"/>
      <c r="I68" s="44">
        <v>5000</v>
      </c>
      <c r="J68" s="45">
        <v>5000</v>
      </c>
      <c r="K68" s="46">
        <v>5000</v>
      </c>
      <c r="L68" s="37"/>
      <c r="M68" s="38"/>
      <c r="N68" s="47"/>
      <c r="O68" s="40"/>
      <c r="P68" s="37"/>
      <c r="Q68" s="41"/>
      <c r="R68" s="42"/>
      <c r="S68" s="41"/>
      <c r="T68" s="42"/>
      <c r="U68" s="41"/>
      <c r="V68" s="42"/>
      <c r="W68" s="48"/>
    </row>
    <row r="69" spans="1:29" x14ac:dyDescent="0.35">
      <c r="A69" s="55">
        <v>6860</v>
      </c>
      <c r="B69" s="56" t="s">
        <v>86</v>
      </c>
      <c r="C69" s="57">
        <f t="shared" si="0"/>
        <v>50000</v>
      </c>
      <c r="D69" s="59">
        <v>50000</v>
      </c>
      <c r="E69" s="38"/>
      <c r="F69" s="37"/>
      <c r="G69" s="38"/>
      <c r="H69" s="37"/>
      <c r="I69" s="44"/>
      <c r="J69" s="45"/>
      <c r="K69" s="46"/>
      <c r="L69" s="37"/>
      <c r="M69" s="38"/>
      <c r="N69" s="47"/>
      <c r="O69" s="40"/>
      <c r="P69" s="37"/>
      <c r="Q69" s="41"/>
      <c r="R69" s="42"/>
      <c r="S69" s="41"/>
      <c r="T69" s="42"/>
      <c r="U69" s="52"/>
      <c r="V69" s="42"/>
      <c r="W69" s="48"/>
    </row>
    <row r="70" spans="1:29" x14ac:dyDescent="0.35">
      <c r="A70" s="55">
        <v>6900</v>
      </c>
      <c r="B70" s="56" t="s">
        <v>87</v>
      </c>
      <c r="C70" s="57">
        <f t="shared" si="0"/>
        <v>0</v>
      </c>
      <c r="D70" s="37"/>
      <c r="E70" s="38"/>
      <c r="F70" s="37"/>
      <c r="G70" s="38"/>
      <c r="H70" s="37"/>
      <c r="I70" s="44"/>
      <c r="J70" s="45"/>
      <c r="K70" s="46"/>
      <c r="L70" s="37"/>
      <c r="M70" s="38"/>
      <c r="N70" s="47"/>
      <c r="O70" s="40"/>
      <c r="P70" s="37"/>
      <c r="Q70" s="41"/>
      <c r="R70" s="42"/>
      <c r="S70" s="41"/>
      <c r="T70" s="42"/>
      <c r="U70" s="41"/>
      <c r="V70" s="42"/>
      <c r="W70" s="48"/>
    </row>
    <row r="71" spans="1:29" x14ac:dyDescent="0.35">
      <c r="A71" s="55">
        <v>6902</v>
      </c>
      <c r="B71" s="56" t="s">
        <v>88</v>
      </c>
      <c r="C71" s="57">
        <f t="shared" ref="C71:C94" si="1">SUM(D71:W71)</f>
        <v>0</v>
      </c>
      <c r="D71" s="37"/>
      <c r="E71" s="38"/>
      <c r="F71" s="37"/>
      <c r="G71" s="38"/>
      <c r="H71" s="37"/>
      <c r="I71" s="44"/>
      <c r="J71" s="45"/>
      <c r="K71" s="46"/>
      <c r="L71" s="37"/>
      <c r="M71" s="38"/>
      <c r="N71" s="47"/>
      <c r="O71" s="40"/>
      <c r="P71" s="37"/>
      <c r="Q71" s="41"/>
      <c r="R71" s="42"/>
      <c r="S71" s="41"/>
      <c r="T71" s="42"/>
      <c r="U71" s="41"/>
      <c r="V71" s="42"/>
      <c r="W71" s="48"/>
      <c r="AC71" s="231"/>
    </row>
    <row r="72" spans="1:29" x14ac:dyDescent="0.35">
      <c r="A72" s="55">
        <v>6907</v>
      </c>
      <c r="B72" s="56" t="s">
        <v>89</v>
      </c>
      <c r="C72" s="57">
        <f t="shared" si="1"/>
        <v>2000</v>
      </c>
      <c r="D72" s="37"/>
      <c r="E72" s="38"/>
      <c r="F72" s="37"/>
      <c r="G72" s="52">
        <v>2000</v>
      </c>
      <c r="H72" s="37"/>
      <c r="I72" s="44"/>
      <c r="J72" s="45"/>
      <c r="K72" s="46"/>
      <c r="L72" s="37"/>
      <c r="M72" s="38"/>
      <c r="N72" s="47"/>
      <c r="O72" s="40"/>
      <c r="P72" s="37"/>
      <c r="Q72" s="41"/>
      <c r="R72" s="42"/>
      <c r="S72" s="41"/>
      <c r="T72" s="42"/>
      <c r="U72" s="41"/>
      <c r="V72" s="42"/>
      <c r="W72" s="48"/>
      <c r="AC72" s="231"/>
    </row>
    <row r="73" spans="1:29" x14ac:dyDescent="0.35">
      <c r="A73" s="55">
        <v>6940</v>
      </c>
      <c r="B73" s="56" t="s">
        <v>90</v>
      </c>
      <c r="C73" s="57">
        <f t="shared" si="1"/>
        <v>0</v>
      </c>
      <c r="D73" s="37"/>
      <c r="E73" s="38"/>
      <c r="F73" s="37"/>
      <c r="G73" s="38"/>
      <c r="H73" s="37"/>
      <c r="I73" s="44"/>
      <c r="J73" s="45"/>
      <c r="K73" s="46"/>
      <c r="L73" s="37"/>
      <c r="M73" s="38"/>
      <c r="N73" s="47"/>
      <c r="O73" s="40"/>
      <c r="P73" s="37"/>
      <c r="Q73" s="41"/>
      <c r="R73" s="42"/>
      <c r="S73" s="41"/>
      <c r="T73" s="42"/>
      <c r="U73" s="41"/>
      <c r="V73" s="42"/>
      <c r="W73" s="48"/>
      <c r="AC73" s="231"/>
    </row>
    <row r="74" spans="1:29" x14ac:dyDescent="0.35">
      <c r="A74" s="55">
        <v>7000</v>
      </c>
      <c r="B74" s="56" t="s">
        <v>91</v>
      </c>
      <c r="C74" s="57">
        <f t="shared" si="1"/>
        <v>0</v>
      </c>
      <c r="D74" s="37"/>
      <c r="E74" s="38"/>
      <c r="F74" s="37"/>
      <c r="G74" s="38"/>
      <c r="H74" s="37"/>
      <c r="I74" s="44"/>
      <c r="J74" s="45"/>
      <c r="K74" s="46"/>
      <c r="L74" s="37"/>
      <c r="M74" s="38"/>
      <c r="N74" s="47"/>
      <c r="O74" s="40"/>
      <c r="P74" s="37"/>
      <c r="Q74" s="41"/>
      <c r="R74" s="42"/>
      <c r="S74" s="41"/>
      <c r="T74" s="42"/>
      <c r="U74" s="41"/>
      <c r="V74" s="42"/>
      <c r="W74" s="48"/>
      <c r="AC74" s="231"/>
    </row>
    <row r="75" spans="1:29" x14ac:dyDescent="0.35">
      <c r="A75" s="55">
        <v>7040</v>
      </c>
      <c r="B75" s="56" t="s">
        <v>92</v>
      </c>
      <c r="C75" s="57">
        <f t="shared" si="1"/>
        <v>0</v>
      </c>
      <c r="D75" s="37"/>
      <c r="E75" s="38"/>
      <c r="F75" s="37"/>
      <c r="G75" s="38"/>
      <c r="H75" s="37"/>
      <c r="I75" s="44"/>
      <c r="J75" s="45"/>
      <c r="K75" s="46"/>
      <c r="L75" s="37"/>
      <c r="M75" s="38"/>
      <c r="N75" s="47"/>
      <c r="O75" s="40"/>
      <c r="P75" s="37"/>
      <c r="Q75" s="41"/>
      <c r="R75" s="42"/>
      <c r="S75" s="41"/>
      <c r="T75" s="42"/>
      <c r="U75" s="41"/>
      <c r="V75" s="42"/>
      <c r="W75" s="48"/>
      <c r="AC75" s="231"/>
    </row>
    <row r="76" spans="1:29" x14ac:dyDescent="0.35">
      <c r="A76" s="55">
        <v>7100</v>
      </c>
      <c r="B76" s="56" t="s">
        <v>93</v>
      </c>
      <c r="C76" s="57">
        <f t="shared" si="1"/>
        <v>100000</v>
      </c>
      <c r="D76" s="50">
        <v>100000</v>
      </c>
      <c r="E76" s="38"/>
      <c r="F76" s="37"/>
      <c r="G76" s="38"/>
      <c r="H76" s="37"/>
      <c r="I76" s="44"/>
      <c r="J76" s="45"/>
      <c r="K76" s="46"/>
      <c r="L76" s="37"/>
      <c r="M76" s="38"/>
      <c r="N76" s="47"/>
      <c r="O76" s="40"/>
      <c r="P76" s="37"/>
      <c r="Q76" s="41"/>
      <c r="R76" s="42"/>
      <c r="S76" s="41"/>
      <c r="T76" s="42"/>
      <c r="U76" s="41"/>
      <c r="V76" s="42"/>
      <c r="W76" s="48"/>
      <c r="AC76" s="231"/>
    </row>
    <row r="77" spans="1:29" x14ac:dyDescent="0.35">
      <c r="A77" s="55">
        <v>7140</v>
      </c>
      <c r="B77" s="56" t="s">
        <v>94</v>
      </c>
      <c r="C77" s="57">
        <f t="shared" si="1"/>
        <v>85000</v>
      </c>
      <c r="D77" s="50">
        <v>55000</v>
      </c>
      <c r="E77" s="38"/>
      <c r="F77" s="37"/>
      <c r="G77" s="38"/>
      <c r="H77" s="37"/>
      <c r="I77" s="44"/>
      <c r="J77" s="45"/>
      <c r="K77" s="46"/>
      <c r="L77" s="37"/>
      <c r="M77" s="38"/>
      <c r="N77" s="47">
        <v>30000</v>
      </c>
      <c r="O77" s="40"/>
      <c r="P77" s="37"/>
      <c r="Q77" s="41"/>
      <c r="R77" s="42"/>
      <c r="S77" s="41"/>
      <c r="T77" s="42"/>
      <c r="U77" s="41"/>
      <c r="V77" s="42"/>
      <c r="W77" s="48"/>
      <c r="AC77" s="231"/>
    </row>
    <row r="78" spans="1:29" x14ac:dyDescent="0.35">
      <c r="A78" s="55">
        <v>7150</v>
      </c>
      <c r="B78" s="56" t="s">
        <v>95</v>
      </c>
      <c r="C78" s="57">
        <f t="shared" si="1"/>
        <v>102000</v>
      </c>
      <c r="D78" s="37"/>
      <c r="E78" s="38"/>
      <c r="F78" s="37"/>
      <c r="G78" s="38"/>
      <c r="H78" s="37"/>
      <c r="I78" s="44"/>
      <c r="J78" s="45"/>
      <c r="K78" s="46"/>
      <c r="L78" s="37"/>
      <c r="M78" s="38"/>
      <c r="N78" s="47">
        <v>102000</v>
      </c>
      <c r="O78" s="40"/>
      <c r="P78" s="37"/>
      <c r="Q78" s="41"/>
      <c r="R78" s="42"/>
      <c r="S78" s="41"/>
      <c r="T78" s="42"/>
      <c r="U78" s="41"/>
      <c r="V78" s="42"/>
      <c r="W78" s="48"/>
      <c r="AC78" s="231"/>
    </row>
    <row r="79" spans="1:29" x14ac:dyDescent="0.35">
      <c r="A79" s="55">
        <v>7192</v>
      </c>
      <c r="B79" s="56" t="s">
        <v>96</v>
      </c>
      <c r="C79" s="57">
        <f t="shared" si="1"/>
        <v>55000</v>
      </c>
      <c r="D79" s="37"/>
      <c r="E79" s="38"/>
      <c r="F79" s="37"/>
      <c r="G79" s="38"/>
      <c r="H79" s="37"/>
      <c r="I79" s="44">
        <v>25000</v>
      </c>
      <c r="J79" s="45">
        <v>20000</v>
      </c>
      <c r="K79" s="46">
        <v>10000</v>
      </c>
      <c r="L79" s="37"/>
      <c r="M79" s="38"/>
      <c r="N79" s="47"/>
      <c r="O79" s="40"/>
      <c r="P79" s="37"/>
      <c r="Q79" s="41"/>
      <c r="R79" s="42"/>
      <c r="S79" s="41"/>
      <c r="T79" s="42"/>
      <c r="U79" s="51"/>
      <c r="V79" s="42"/>
      <c r="W79" s="48"/>
      <c r="AC79" s="231"/>
    </row>
    <row r="80" spans="1:29" x14ac:dyDescent="0.35">
      <c r="A80" s="55">
        <v>7320</v>
      </c>
      <c r="B80" s="56" t="s">
        <v>97</v>
      </c>
      <c r="C80" s="57">
        <f t="shared" si="1"/>
        <v>0</v>
      </c>
      <c r="D80" s="37"/>
      <c r="E80" s="38"/>
      <c r="F80" s="37"/>
      <c r="G80" s="38"/>
      <c r="H80" s="37"/>
      <c r="I80" s="44"/>
      <c r="J80" s="45"/>
      <c r="K80" s="46"/>
      <c r="L80" s="37"/>
      <c r="M80" s="38"/>
      <c r="N80" s="47"/>
      <c r="O80" s="40"/>
      <c r="P80" s="37"/>
      <c r="Q80" s="41"/>
      <c r="R80" s="42"/>
      <c r="S80" s="41"/>
      <c r="T80" s="42"/>
      <c r="U80" s="41"/>
      <c r="V80" s="42"/>
      <c r="W80" s="48"/>
      <c r="AC80" s="231"/>
    </row>
    <row r="81" spans="1:29" x14ac:dyDescent="0.35">
      <c r="A81" s="55">
        <v>7323</v>
      </c>
      <c r="B81" s="56" t="s">
        <v>98</v>
      </c>
      <c r="C81" s="57">
        <f t="shared" si="1"/>
        <v>0</v>
      </c>
      <c r="D81" s="37"/>
      <c r="E81" s="38"/>
      <c r="F81" s="37"/>
      <c r="G81" s="38"/>
      <c r="H81" s="37"/>
      <c r="I81" s="44"/>
      <c r="J81" s="45"/>
      <c r="K81" s="46"/>
      <c r="L81" s="37"/>
      <c r="M81" s="38"/>
      <c r="N81" s="47"/>
      <c r="O81" s="40"/>
      <c r="P81" s="37"/>
      <c r="Q81" s="41"/>
      <c r="R81" s="42"/>
      <c r="S81" s="41"/>
      <c r="T81" s="42"/>
      <c r="U81" s="41"/>
      <c r="V81" s="42"/>
      <c r="W81" s="48"/>
      <c r="AC81" s="231"/>
    </row>
    <row r="82" spans="1:29" x14ac:dyDescent="0.35">
      <c r="A82" s="55">
        <v>7360</v>
      </c>
      <c r="B82" s="56" t="s">
        <v>99</v>
      </c>
      <c r="C82" s="57">
        <f t="shared" si="1"/>
        <v>0</v>
      </c>
      <c r="D82" s="37"/>
      <c r="E82" s="38"/>
      <c r="F82" s="37"/>
      <c r="G82" s="38"/>
      <c r="H82" s="37"/>
      <c r="I82" s="44"/>
      <c r="J82" s="45"/>
      <c r="K82" s="46"/>
      <c r="L82" s="37"/>
      <c r="M82" s="38"/>
      <c r="N82" s="47"/>
      <c r="O82" s="40"/>
      <c r="P82" s="37"/>
      <c r="Q82" s="41"/>
      <c r="R82" s="42"/>
      <c r="S82" s="41"/>
      <c r="T82" s="42"/>
      <c r="U82" s="41"/>
      <c r="V82" s="42"/>
      <c r="W82" s="48"/>
      <c r="AC82" s="231"/>
    </row>
    <row r="83" spans="1:29" x14ac:dyDescent="0.35">
      <c r="A83" s="55">
        <v>7410</v>
      </c>
      <c r="B83" s="56" t="s">
        <v>100</v>
      </c>
      <c r="C83" s="57">
        <f t="shared" si="1"/>
        <v>130000</v>
      </c>
      <c r="D83" s="51">
        <v>130000</v>
      </c>
      <c r="E83" s="38"/>
      <c r="F83" s="37"/>
      <c r="G83" s="38"/>
      <c r="H83" s="37"/>
      <c r="I83" s="44"/>
      <c r="J83" s="45"/>
      <c r="K83" s="46"/>
      <c r="L83" s="37"/>
      <c r="M83" s="38"/>
      <c r="N83" s="47"/>
      <c r="O83" s="40"/>
      <c r="P83" s="37"/>
      <c r="Q83" s="41"/>
      <c r="R83" s="42"/>
      <c r="S83" s="41"/>
      <c r="T83" s="42"/>
      <c r="U83" s="51"/>
      <c r="V83" s="42"/>
      <c r="W83" s="48"/>
      <c r="AC83" s="231"/>
    </row>
    <row r="84" spans="1:29" x14ac:dyDescent="0.35">
      <c r="A84" s="55">
        <v>7420</v>
      </c>
      <c r="B84" s="56" t="s">
        <v>101</v>
      </c>
      <c r="C84" s="57">
        <f t="shared" si="1"/>
        <v>30000</v>
      </c>
      <c r="D84" s="50">
        <v>30000</v>
      </c>
      <c r="E84" s="38"/>
      <c r="F84" s="37"/>
      <c r="G84" s="38"/>
      <c r="H84" s="37"/>
      <c r="I84" s="44"/>
      <c r="J84" s="45"/>
      <c r="K84" s="46"/>
      <c r="L84" s="37"/>
      <c r="M84" s="38"/>
      <c r="N84" s="47"/>
      <c r="O84" s="40"/>
      <c r="P84" s="37"/>
      <c r="Q84" s="41"/>
      <c r="R84" s="42"/>
      <c r="S84" s="41"/>
      <c r="T84" s="42"/>
      <c r="U84" s="41"/>
      <c r="V84" s="42"/>
      <c r="W84" s="48"/>
      <c r="AC84" s="231"/>
    </row>
    <row r="85" spans="1:29" x14ac:dyDescent="0.35">
      <c r="A85" s="55">
        <v>7430</v>
      </c>
      <c r="B85" s="56" t="s">
        <v>102</v>
      </c>
      <c r="C85" s="57">
        <f t="shared" si="1"/>
        <v>10000</v>
      </c>
      <c r="D85" s="52">
        <v>10000</v>
      </c>
      <c r="E85" s="38"/>
      <c r="F85" s="37"/>
      <c r="G85" s="38"/>
      <c r="H85" s="37"/>
      <c r="I85" s="44"/>
      <c r="J85" s="45"/>
      <c r="K85" s="46"/>
      <c r="L85" s="37"/>
      <c r="M85" s="38"/>
      <c r="N85" s="47"/>
      <c r="O85" s="40"/>
      <c r="P85" s="37"/>
      <c r="Q85" s="41"/>
      <c r="R85" s="42"/>
      <c r="S85" s="41"/>
      <c r="T85" s="42"/>
      <c r="U85" s="52"/>
      <c r="V85" s="42"/>
      <c r="W85" s="48"/>
      <c r="AC85" s="231"/>
    </row>
    <row r="86" spans="1:29" x14ac:dyDescent="0.35">
      <c r="A86" s="55">
        <v>7500</v>
      </c>
      <c r="B86" s="56" t="s">
        <v>103</v>
      </c>
      <c r="C86" s="57">
        <f t="shared" si="1"/>
        <v>49000</v>
      </c>
      <c r="D86" s="50"/>
      <c r="E86" s="38"/>
      <c r="F86" s="37"/>
      <c r="G86" s="38"/>
      <c r="H86" s="37"/>
      <c r="I86" s="44">
        <v>9000</v>
      </c>
      <c r="J86" s="45">
        <v>5000</v>
      </c>
      <c r="K86" s="46">
        <v>5000</v>
      </c>
      <c r="L86" s="37"/>
      <c r="M86" s="38"/>
      <c r="N86" s="47">
        <v>30000</v>
      </c>
      <c r="O86" s="40"/>
      <c r="P86" s="37"/>
      <c r="Q86" s="41"/>
      <c r="R86" s="42"/>
      <c r="S86" s="41"/>
      <c r="T86" s="42"/>
      <c r="U86" s="41"/>
      <c r="V86" s="42"/>
      <c r="W86" s="48"/>
      <c r="AC86" s="231"/>
    </row>
    <row r="87" spans="1:29" x14ac:dyDescent="0.35">
      <c r="A87" s="55">
        <v>7600</v>
      </c>
      <c r="B87" s="56" t="s">
        <v>104</v>
      </c>
      <c r="C87" s="57">
        <f t="shared" si="1"/>
        <v>21000</v>
      </c>
      <c r="D87" s="37"/>
      <c r="E87" s="38"/>
      <c r="F87" s="37"/>
      <c r="G87" s="38"/>
      <c r="H87" s="37"/>
      <c r="I87" s="44">
        <v>2000</v>
      </c>
      <c r="J87" s="45">
        <v>2000</v>
      </c>
      <c r="K87" s="46">
        <v>2000</v>
      </c>
      <c r="L87" s="37"/>
      <c r="M87" s="38"/>
      <c r="N87" s="232">
        <v>15000</v>
      </c>
      <c r="O87" s="40"/>
      <c r="P87" s="37"/>
      <c r="Q87" s="41"/>
      <c r="R87" s="42"/>
      <c r="S87" s="41"/>
      <c r="T87" s="42"/>
      <c r="U87" s="41"/>
      <c r="V87" s="42"/>
      <c r="W87" s="48"/>
      <c r="AC87" s="231"/>
    </row>
    <row r="88" spans="1:29" x14ac:dyDescent="0.35">
      <c r="A88" s="55">
        <v>7770</v>
      </c>
      <c r="B88" s="56" t="s">
        <v>105</v>
      </c>
      <c r="C88" s="57">
        <f t="shared" si="1"/>
        <v>0</v>
      </c>
      <c r="D88" s="37"/>
      <c r="E88" s="38"/>
      <c r="F88" s="37"/>
      <c r="G88" s="38"/>
      <c r="H88" s="37"/>
      <c r="I88" s="44"/>
      <c r="J88" s="45"/>
      <c r="K88" s="46"/>
      <c r="L88" s="37"/>
      <c r="M88" s="38"/>
      <c r="N88" s="47"/>
      <c r="O88" s="40"/>
      <c r="P88" s="37"/>
      <c r="Q88" s="41"/>
      <c r="R88" s="42"/>
      <c r="S88" s="41"/>
      <c r="T88" s="42"/>
      <c r="U88" s="41"/>
      <c r="V88" s="42"/>
      <c r="W88" s="48"/>
      <c r="AC88" s="231"/>
    </row>
    <row r="89" spans="1:29" x14ac:dyDescent="0.35">
      <c r="A89" s="55">
        <v>7771</v>
      </c>
      <c r="B89" s="56" t="s">
        <v>106</v>
      </c>
      <c r="C89" s="57">
        <f t="shared" si="1"/>
        <v>0</v>
      </c>
      <c r="D89" s="37"/>
      <c r="E89" s="38"/>
      <c r="F89" s="37"/>
      <c r="G89" s="38"/>
      <c r="H89" s="37"/>
      <c r="I89" s="44"/>
      <c r="J89" s="45"/>
      <c r="K89" s="46"/>
      <c r="L89" s="37"/>
      <c r="M89" s="38"/>
      <c r="N89" s="47"/>
      <c r="O89" s="40"/>
      <c r="P89" s="37"/>
      <c r="Q89" s="41"/>
      <c r="R89" s="42"/>
      <c r="S89" s="41"/>
      <c r="T89" s="42"/>
      <c r="U89" s="41"/>
      <c r="V89" s="42"/>
      <c r="W89" s="48"/>
      <c r="AC89" s="231"/>
    </row>
    <row r="90" spans="1:29" x14ac:dyDescent="0.35">
      <c r="A90" s="55">
        <v>7790</v>
      </c>
      <c r="B90" s="63" t="s">
        <v>122</v>
      </c>
      <c r="C90" s="57">
        <f t="shared" si="1"/>
        <v>500000</v>
      </c>
      <c r="D90" s="37"/>
      <c r="E90" s="38"/>
      <c r="F90" s="37"/>
      <c r="G90" s="38"/>
      <c r="H90" s="37"/>
      <c r="I90" s="44"/>
      <c r="J90" s="45"/>
      <c r="K90" s="46"/>
      <c r="L90" s="37"/>
      <c r="M90" s="38"/>
      <c r="N90" s="47"/>
      <c r="O90" s="40"/>
      <c r="P90" s="37">
        <v>500000</v>
      </c>
      <c r="Q90" s="41"/>
      <c r="R90" s="42"/>
      <c r="S90" s="41"/>
      <c r="T90" s="42"/>
      <c r="U90" s="41"/>
      <c r="V90" s="42"/>
      <c r="W90" s="48"/>
      <c r="AC90" s="231"/>
    </row>
    <row r="91" spans="1:29" x14ac:dyDescent="0.35">
      <c r="A91" s="55">
        <v>7798</v>
      </c>
      <c r="B91" s="56" t="s">
        <v>107</v>
      </c>
      <c r="C91" s="57">
        <f t="shared" si="1"/>
        <v>92500</v>
      </c>
      <c r="D91" s="37"/>
      <c r="E91" s="38"/>
      <c r="F91" s="37"/>
      <c r="G91" s="38"/>
      <c r="H91" s="37"/>
      <c r="I91" s="44">
        <v>30000</v>
      </c>
      <c r="J91" s="45">
        <v>17500</v>
      </c>
      <c r="K91" s="46">
        <v>10000</v>
      </c>
      <c r="L91" s="37"/>
      <c r="M91" s="38"/>
      <c r="N91" s="47">
        <v>35000</v>
      </c>
      <c r="O91" s="40"/>
      <c r="P91" s="37"/>
      <c r="Q91" s="41"/>
      <c r="R91" s="42"/>
      <c r="S91" s="41"/>
      <c r="T91" s="42"/>
      <c r="U91" s="41"/>
      <c r="V91" s="42"/>
      <c r="W91" s="48"/>
      <c r="AC91" s="231"/>
    </row>
    <row r="92" spans="1:29" x14ac:dyDescent="0.35">
      <c r="A92" s="55">
        <v>7830</v>
      </c>
      <c r="B92" s="56" t="s">
        <v>108</v>
      </c>
      <c r="C92" s="57">
        <f t="shared" si="1"/>
        <v>0</v>
      </c>
      <c r="D92" s="37"/>
      <c r="E92" s="38"/>
      <c r="F92" s="37"/>
      <c r="G92" s="38"/>
      <c r="H92" s="37"/>
      <c r="I92" s="44"/>
      <c r="J92" s="45"/>
      <c r="K92" s="46"/>
      <c r="L92" s="37"/>
      <c r="M92" s="38"/>
      <c r="N92" s="47"/>
      <c r="O92" s="40"/>
      <c r="P92" s="37"/>
      <c r="Q92" s="41"/>
      <c r="R92" s="42"/>
      <c r="S92" s="41"/>
      <c r="T92" s="42"/>
      <c r="U92" s="41"/>
      <c r="V92" s="42"/>
      <c r="W92" s="48"/>
      <c r="AC92" s="231"/>
    </row>
    <row r="93" spans="1:29" x14ac:dyDescent="0.35">
      <c r="A93" s="55">
        <v>8040</v>
      </c>
      <c r="B93" s="56" t="s">
        <v>109</v>
      </c>
      <c r="C93" s="57">
        <f t="shared" si="1"/>
        <v>0</v>
      </c>
      <c r="D93" s="37"/>
      <c r="E93" s="38"/>
      <c r="F93" s="37"/>
      <c r="G93" s="38"/>
      <c r="H93" s="37"/>
      <c r="I93" s="44"/>
      <c r="J93" s="45"/>
      <c r="K93" s="46"/>
      <c r="L93" s="37"/>
      <c r="M93" s="38"/>
      <c r="N93" s="47"/>
      <c r="O93" s="40"/>
      <c r="P93" s="37"/>
      <c r="Q93" s="41"/>
      <c r="R93" s="42"/>
      <c r="S93" s="41"/>
      <c r="T93" s="42"/>
      <c r="U93" s="41"/>
      <c r="V93" s="42"/>
      <c r="W93" s="48"/>
      <c r="AC93" s="231"/>
    </row>
    <row r="94" spans="1:29" x14ac:dyDescent="0.35">
      <c r="A94" s="55">
        <v>8140</v>
      </c>
      <c r="B94" s="56" t="s">
        <v>110</v>
      </c>
      <c r="C94" s="57">
        <f t="shared" si="1"/>
        <v>400000</v>
      </c>
      <c r="D94" s="37"/>
      <c r="E94" s="38"/>
      <c r="F94" s="37"/>
      <c r="G94" s="233">
        <v>70000</v>
      </c>
      <c r="H94" s="234">
        <v>330000</v>
      </c>
      <c r="I94" s="44"/>
      <c r="J94" s="45"/>
      <c r="K94" s="46"/>
      <c r="L94" s="37"/>
      <c r="M94" s="38"/>
      <c r="N94" s="47"/>
      <c r="O94" s="40"/>
      <c r="P94" s="37"/>
      <c r="Q94" s="41"/>
      <c r="R94" s="42"/>
      <c r="S94" s="41"/>
      <c r="T94" s="42"/>
      <c r="U94" s="41"/>
      <c r="V94" s="42"/>
      <c r="W94" s="48"/>
      <c r="X94" s="235" t="s">
        <v>437</v>
      </c>
      <c r="AC94" s="231"/>
    </row>
    <row r="95" spans="1:29" s="25" customFormat="1" ht="15" thickBot="1" x14ac:dyDescent="0.4">
      <c r="B95" s="236" t="s">
        <v>438</v>
      </c>
      <c r="C95" s="236">
        <f>SUM(C5:C24)-SUM(C25:C94)</f>
        <v>-168479</v>
      </c>
      <c r="D95" s="25">
        <f>SUM(D6:D24)-SUM(D25:D94)</f>
        <v>-291594</v>
      </c>
      <c r="E95" s="25">
        <f t="shared" ref="E95:W95" si="2">SUM(E6:E24)-SUM(E25:E94)</f>
        <v>109000</v>
      </c>
      <c r="F95" s="25">
        <f t="shared" si="2"/>
        <v>129000</v>
      </c>
      <c r="G95" s="25">
        <f t="shared" si="2"/>
        <v>-343215</v>
      </c>
      <c r="H95" s="25">
        <f t="shared" si="2"/>
        <v>-624640</v>
      </c>
      <c r="I95" s="64">
        <f t="shared" si="2"/>
        <v>51500</v>
      </c>
      <c r="J95" s="64">
        <f t="shared" si="2"/>
        <v>-67000</v>
      </c>
      <c r="K95" s="64">
        <f t="shared" si="2"/>
        <v>-54500</v>
      </c>
      <c r="L95" s="25">
        <f t="shared" si="2"/>
        <v>651000</v>
      </c>
      <c r="M95" s="25">
        <f t="shared" si="2"/>
        <v>263800</v>
      </c>
      <c r="N95" s="25">
        <f>SUM(N6:N24)-SUM(N25:N94)</f>
        <v>-39330</v>
      </c>
      <c r="O95" s="25">
        <f t="shared" si="2"/>
        <v>-10000</v>
      </c>
      <c r="P95" s="25">
        <f t="shared" si="2"/>
        <v>0</v>
      </c>
      <c r="Q95" s="25">
        <f t="shared" si="2"/>
        <v>0</v>
      </c>
      <c r="R95" s="25">
        <f t="shared" si="2"/>
        <v>0</v>
      </c>
      <c r="S95" s="25">
        <f t="shared" si="2"/>
        <v>57500</v>
      </c>
      <c r="T95" s="25">
        <f t="shared" si="2"/>
        <v>0</v>
      </c>
      <c r="U95" s="25">
        <f t="shared" si="2"/>
        <v>0</v>
      </c>
      <c r="V95" s="25">
        <f t="shared" si="2"/>
        <v>0</v>
      </c>
      <c r="W95" s="25">
        <f t="shared" si="2"/>
        <v>0</v>
      </c>
      <c r="X95" s="237">
        <f>SUM(D95:S95)</f>
        <v>-168479</v>
      </c>
      <c r="AC95" s="238"/>
    </row>
    <row r="96" spans="1:29" x14ac:dyDescent="0.35">
      <c r="B96" s="2"/>
      <c r="C96" s="2"/>
    </row>
    <row r="97" spans="1:11" x14ac:dyDescent="0.35">
      <c r="B97" s="17" t="s">
        <v>111</v>
      </c>
      <c r="C97" s="65">
        <f>SUM(C6:C24)</f>
        <v>4999800</v>
      </c>
    </row>
    <row r="98" spans="1:11" x14ac:dyDescent="0.35">
      <c r="B98" s="17" t="s">
        <v>112</v>
      </c>
      <c r="C98" s="65">
        <f>SUM(C25:C94)</f>
        <v>5168279</v>
      </c>
    </row>
    <row r="99" spans="1:11" ht="15" thickBot="1" x14ac:dyDescent="0.4">
      <c r="B99" s="239" t="s">
        <v>162</v>
      </c>
      <c r="C99" s="240">
        <f>C97-C98</f>
        <v>-168479</v>
      </c>
    </row>
    <row r="100" spans="1:11" x14ac:dyDescent="0.35">
      <c r="B100" s="17" t="s">
        <v>439</v>
      </c>
      <c r="C100" s="21">
        <v>200000</v>
      </c>
    </row>
    <row r="101" spans="1:11" ht="15" thickBot="1" x14ac:dyDescent="0.4">
      <c r="B101" s="241" t="s">
        <v>113</v>
      </c>
      <c r="C101" s="242">
        <f>SUM(C99:C100)</f>
        <v>31521</v>
      </c>
    </row>
    <row r="102" spans="1:11" ht="15" thickTop="1" x14ac:dyDescent="0.35">
      <c r="G102" s="27"/>
    </row>
    <row r="103" spans="1:11" x14ac:dyDescent="0.35">
      <c r="B103" s="66" t="s">
        <v>163</v>
      </c>
      <c r="C103" s="24"/>
      <c r="D103" s="24"/>
      <c r="E103" s="24"/>
      <c r="F103" s="24"/>
      <c r="G103" s="243"/>
      <c r="H103" s="243"/>
      <c r="I103" s="243"/>
      <c r="J103" s="243"/>
      <c r="K103" s="244"/>
    </row>
    <row r="104" spans="1:11" x14ac:dyDescent="0.35">
      <c r="A104" s="27">
        <v>43040</v>
      </c>
      <c r="B104" s="67" t="s">
        <v>164</v>
      </c>
      <c r="C104" s="24" t="s">
        <v>165</v>
      </c>
      <c r="D104" s="24"/>
      <c r="E104" s="24"/>
      <c r="F104" s="24"/>
      <c r="G104" s="243" t="s">
        <v>440</v>
      </c>
      <c r="H104" s="243"/>
      <c r="I104" s="243"/>
      <c r="J104" s="243"/>
      <c r="K104" s="244"/>
    </row>
    <row r="105" spans="1:11" x14ac:dyDescent="0.35">
      <c r="A105" s="27">
        <v>43040</v>
      </c>
      <c r="B105" s="24" t="s">
        <v>36</v>
      </c>
      <c r="C105" s="24" t="s">
        <v>166</v>
      </c>
      <c r="D105" s="24"/>
      <c r="E105" s="24" t="s">
        <v>167</v>
      </c>
      <c r="F105" s="24"/>
      <c r="G105" s="243" t="s">
        <v>441</v>
      </c>
      <c r="H105" s="243"/>
      <c r="I105" s="243"/>
      <c r="J105" s="243"/>
      <c r="K105" s="244"/>
    </row>
    <row r="106" spans="1:11" x14ac:dyDescent="0.35">
      <c r="A106" s="27">
        <v>43040</v>
      </c>
      <c r="B106" s="24" t="s">
        <v>168</v>
      </c>
      <c r="C106" s="24" t="s">
        <v>442</v>
      </c>
      <c r="D106" s="24"/>
      <c r="E106" s="24"/>
      <c r="F106" s="24"/>
      <c r="G106" s="243" t="s">
        <v>443</v>
      </c>
      <c r="H106" s="243"/>
      <c r="I106" s="243"/>
      <c r="J106" s="243"/>
      <c r="K106" s="244"/>
    </row>
    <row r="107" spans="1:11" x14ac:dyDescent="0.35">
      <c r="A107" s="27">
        <v>43040</v>
      </c>
      <c r="B107" s="24" t="s">
        <v>169</v>
      </c>
      <c r="C107" s="24" t="s">
        <v>170</v>
      </c>
      <c r="D107" s="24"/>
      <c r="E107" s="24"/>
      <c r="F107" s="24"/>
      <c r="G107" s="243" t="s">
        <v>444</v>
      </c>
      <c r="H107" s="243"/>
      <c r="I107" s="243"/>
      <c r="J107" s="243"/>
      <c r="K107" s="244"/>
    </row>
    <row r="108" spans="1:11" x14ac:dyDescent="0.35">
      <c r="A108" s="27">
        <v>43040</v>
      </c>
      <c r="B108" s="24" t="s">
        <v>171</v>
      </c>
      <c r="C108" s="24" t="s">
        <v>445</v>
      </c>
      <c r="D108" s="24"/>
      <c r="E108" s="24"/>
      <c r="F108" s="24"/>
      <c r="G108" s="243" t="s">
        <v>446</v>
      </c>
      <c r="H108" s="243"/>
      <c r="I108" s="243"/>
      <c r="J108" s="243"/>
      <c r="K108" s="244"/>
    </row>
    <row r="109" spans="1:11" x14ac:dyDescent="0.35">
      <c r="A109" s="27">
        <v>43040</v>
      </c>
      <c r="B109" s="24" t="s">
        <v>22</v>
      </c>
      <c r="C109" s="24" t="s">
        <v>172</v>
      </c>
      <c r="D109" s="24"/>
      <c r="E109" s="24"/>
      <c r="F109" s="24"/>
      <c r="G109" s="243" t="s">
        <v>447</v>
      </c>
      <c r="H109" s="243"/>
      <c r="I109" s="243"/>
      <c r="J109" s="243"/>
      <c r="K109" s="244"/>
    </row>
    <row r="110" spans="1:11" x14ac:dyDescent="0.35">
      <c r="A110" s="27">
        <v>43040</v>
      </c>
      <c r="B110" s="24" t="s">
        <v>448</v>
      </c>
      <c r="C110" s="24" t="s">
        <v>449</v>
      </c>
      <c r="D110" s="24"/>
      <c r="E110" s="24"/>
      <c r="F110" s="24"/>
      <c r="G110" s="243" t="s">
        <v>450</v>
      </c>
      <c r="H110" s="243"/>
      <c r="I110" s="243"/>
      <c r="J110" s="243"/>
      <c r="K110" s="244"/>
    </row>
    <row r="111" spans="1:11" x14ac:dyDescent="0.35">
      <c r="A111" s="27">
        <v>43040</v>
      </c>
      <c r="B111" s="24" t="s">
        <v>451</v>
      </c>
      <c r="C111" s="24" t="s">
        <v>452</v>
      </c>
      <c r="D111" s="24"/>
      <c r="E111" s="24"/>
      <c r="F111" s="24"/>
      <c r="G111" s="243" t="s">
        <v>450</v>
      </c>
      <c r="H111" s="243"/>
      <c r="I111" s="243"/>
      <c r="J111" s="243"/>
      <c r="K111" s="244"/>
    </row>
    <row r="112" spans="1:11" x14ac:dyDescent="0.35">
      <c r="A112" s="27">
        <v>43106</v>
      </c>
      <c r="B112" s="24" t="s">
        <v>453</v>
      </c>
      <c r="C112" s="24" t="s">
        <v>454</v>
      </c>
      <c r="D112" s="24"/>
      <c r="E112" s="24"/>
      <c r="F112" s="24"/>
      <c r="G112" s="243" t="s">
        <v>455</v>
      </c>
      <c r="H112" s="243"/>
      <c r="I112" s="243"/>
      <c r="J112" s="243"/>
      <c r="K112" s="244"/>
    </row>
    <row r="113" spans="1:11" x14ac:dyDescent="0.35">
      <c r="A113" s="27">
        <v>43116</v>
      </c>
      <c r="B113" s="24" t="s">
        <v>456</v>
      </c>
      <c r="C113" s="24" t="s">
        <v>457</v>
      </c>
      <c r="D113" s="24"/>
      <c r="E113" s="24"/>
      <c r="F113" s="24"/>
      <c r="G113" s="243" t="s">
        <v>458</v>
      </c>
      <c r="H113" s="243"/>
      <c r="I113" s="243"/>
      <c r="J113" s="243"/>
      <c r="K113" s="244"/>
    </row>
    <row r="114" spans="1:11" x14ac:dyDescent="0.35">
      <c r="A114" s="27">
        <v>43116</v>
      </c>
      <c r="B114" s="24" t="s">
        <v>459</v>
      </c>
      <c r="C114" s="24" t="s">
        <v>460</v>
      </c>
      <c r="D114" s="24"/>
      <c r="E114" s="24"/>
      <c r="F114" s="24"/>
      <c r="G114" s="243" t="s">
        <v>458</v>
      </c>
      <c r="H114" s="243"/>
      <c r="I114" s="243"/>
      <c r="J114" s="243"/>
      <c r="K114" s="244"/>
    </row>
    <row r="115" spans="1:11" x14ac:dyDescent="0.35">
      <c r="A115" s="27">
        <v>43116</v>
      </c>
      <c r="B115" s="24" t="s">
        <v>461</v>
      </c>
      <c r="C115" s="24" t="s">
        <v>462</v>
      </c>
      <c r="D115" s="24"/>
      <c r="E115" s="24"/>
      <c r="F115" s="24"/>
      <c r="G115" s="245" t="s">
        <v>463</v>
      </c>
      <c r="H115" s="245"/>
      <c r="I115" s="243"/>
      <c r="J115" s="243"/>
      <c r="K115" s="244"/>
    </row>
    <row r="116" spans="1:11" x14ac:dyDescent="0.35">
      <c r="A116" s="27">
        <v>43116</v>
      </c>
      <c r="B116" s="24" t="s">
        <v>464</v>
      </c>
      <c r="C116" s="24" t="s">
        <v>465</v>
      </c>
      <c r="D116" s="24"/>
      <c r="E116" s="24"/>
      <c r="F116" s="24"/>
      <c r="G116" s="245" t="s">
        <v>466</v>
      </c>
      <c r="H116" s="245"/>
      <c r="I116" s="243"/>
      <c r="J116" s="243"/>
      <c r="K116" s="244"/>
    </row>
    <row r="117" spans="1:11" x14ac:dyDescent="0.35">
      <c r="A117" s="27">
        <v>43116</v>
      </c>
      <c r="B117" s="24" t="s">
        <v>467</v>
      </c>
      <c r="C117" s="24"/>
      <c r="D117" s="24"/>
      <c r="E117" s="24"/>
      <c r="F117" s="24"/>
      <c r="G117" s="246"/>
      <c r="H117" s="243"/>
      <c r="I117" s="243"/>
      <c r="J117" s="243"/>
      <c r="K117" s="244"/>
    </row>
    <row r="118" spans="1:11" x14ac:dyDescent="0.35">
      <c r="A118" s="27">
        <v>43121</v>
      </c>
      <c r="B118" s="24" t="s">
        <v>468</v>
      </c>
      <c r="C118" s="24" t="s">
        <v>469</v>
      </c>
      <c r="D118" s="24"/>
      <c r="E118" s="24"/>
      <c r="F118" s="24"/>
      <c r="G118" s="243" t="s">
        <v>470</v>
      </c>
      <c r="H118" s="243"/>
      <c r="I118" s="243"/>
      <c r="J118" s="243"/>
      <c r="K118" s="244"/>
    </row>
    <row r="120" spans="1:11" ht="15" thickBot="1" x14ac:dyDescent="0.4">
      <c r="B120" t="s">
        <v>174</v>
      </c>
      <c r="F120">
        <v>20180116</v>
      </c>
    </row>
    <row r="121" spans="1:11" ht="29.5" thickBot="1" x14ac:dyDescent="0.4">
      <c r="B121" s="70" t="s">
        <v>176</v>
      </c>
      <c r="C121" s="71" t="s">
        <v>177</v>
      </c>
      <c r="D121" s="71" t="s">
        <v>178</v>
      </c>
      <c r="F121" s="247"/>
    </row>
    <row r="122" spans="1:11" ht="42.5" thickBot="1" x14ac:dyDescent="0.4">
      <c r="B122" s="72" t="s">
        <v>180</v>
      </c>
      <c r="C122" s="73">
        <v>40000</v>
      </c>
      <c r="D122" s="74" t="s">
        <v>181</v>
      </c>
      <c r="E122" t="s">
        <v>182</v>
      </c>
      <c r="F122" s="247">
        <v>60000</v>
      </c>
      <c r="G122" t="s">
        <v>471</v>
      </c>
    </row>
    <row r="123" spans="1:11" ht="63.5" thickBot="1" x14ac:dyDescent="0.4">
      <c r="B123" s="72" t="s">
        <v>184</v>
      </c>
      <c r="C123" s="73">
        <v>8000</v>
      </c>
      <c r="D123" s="74" t="s">
        <v>185</v>
      </c>
      <c r="E123" t="s">
        <v>182</v>
      </c>
      <c r="F123" s="247"/>
    </row>
    <row r="124" spans="1:11" ht="42.5" thickBot="1" x14ac:dyDescent="0.4">
      <c r="B124" s="75" t="s">
        <v>188</v>
      </c>
      <c r="C124" s="76">
        <v>450000</v>
      </c>
      <c r="D124" s="74" t="s">
        <v>189</v>
      </c>
      <c r="E124" t="s">
        <v>190</v>
      </c>
      <c r="F124" s="247" t="s">
        <v>472</v>
      </c>
      <c r="J124" s="69"/>
    </row>
    <row r="125" spans="1:11" ht="15" thickBot="1" x14ac:dyDescent="0.4">
      <c r="B125" s="75" t="s">
        <v>191</v>
      </c>
      <c r="C125" s="77">
        <v>35000</v>
      </c>
      <c r="D125" s="74" t="s">
        <v>192</v>
      </c>
      <c r="E125" t="s">
        <v>193</v>
      </c>
      <c r="F125" s="248">
        <v>50000</v>
      </c>
      <c r="J125" s="69"/>
    </row>
    <row r="126" spans="1:11" ht="21.5" thickBot="1" x14ac:dyDescent="0.4">
      <c r="B126" s="75" t="s">
        <v>194</v>
      </c>
      <c r="C126" s="76">
        <v>25000</v>
      </c>
      <c r="D126" s="74" t="s">
        <v>195</v>
      </c>
      <c r="E126" t="s">
        <v>193</v>
      </c>
      <c r="F126" s="248">
        <v>40000</v>
      </c>
      <c r="J126" s="69"/>
    </row>
    <row r="127" spans="1:11" x14ac:dyDescent="0.35">
      <c r="C127" s="78">
        <f>C124+C125+C126 + 25000</f>
        <v>535000</v>
      </c>
      <c r="D127" s="79" t="s">
        <v>196</v>
      </c>
      <c r="J127" s="69"/>
    </row>
    <row r="128" spans="1:11" x14ac:dyDescent="0.35">
      <c r="J128" s="69"/>
    </row>
    <row r="129" spans="2:11" x14ac:dyDescent="0.35">
      <c r="B129" s="80" t="s">
        <v>197</v>
      </c>
      <c r="J129" s="69"/>
    </row>
    <row r="130" spans="2:11" ht="15" thickBot="1" x14ac:dyDescent="0.4">
      <c r="B130" s="81" t="s">
        <v>198</v>
      </c>
      <c r="J130" s="69"/>
    </row>
    <row r="131" spans="2:11" ht="15" thickBot="1" x14ac:dyDescent="0.4">
      <c r="B131" s="70" t="s">
        <v>176</v>
      </c>
      <c r="C131" s="71" t="s">
        <v>178</v>
      </c>
      <c r="I131" t="s">
        <v>173</v>
      </c>
    </row>
    <row r="132" spans="2:11" ht="21.5" thickBot="1" x14ac:dyDescent="0.4">
      <c r="B132" s="72" t="s">
        <v>199</v>
      </c>
      <c r="C132" s="74" t="s">
        <v>200</v>
      </c>
      <c r="I132" s="68" t="s">
        <v>175</v>
      </c>
      <c r="J132" s="69">
        <v>80000</v>
      </c>
    </row>
    <row r="133" spans="2:11" ht="21.5" thickBot="1" x14ac:dyDescent="0.4">
      <c r="B133" s="72" t="s">
        <v>201</v>
      </c>
      <c r="C133" s="74" t="s">
        <v>202</v>
      </c>
      <c r="I133" s="68" t="s">
        <v>179</v>
      </c>
      <c r="J133" s="69">
        <v>50000</v>
      </c>
    </row>
    <row r="134" spans="2:11" ht="15" thickBot="1" x14ac:dyDescent="0.4">
      <c r="B134" s="72" t="s">
        <v>203</v>
      </c>
      <c r="C134" s="74" t="s">
        <v>204</v>
      </c>
      <c r="I134" s="68" t="s">
        <v>183</v>
      </c>
      <c r="J134" s="69">
        <v>30000</v>
      </c>
    </row>
    <row r="135" spans="2:11" ht="32" thickBot="1" x14ac:dyDescent="0.4">
      <c r="B135" s="72" t="s">
        <v>205</v>
      </c>
      <c r="C135" s="74" t="s">
        <v>206</v>
      </c>
      <c r="I135" s="68" t="s">
        <v>186</v>
      </c>
      <c r="J135" s="69">
        <v>100000</v>
      </c>
      <c r="K135" s="25" t="s">
        <v>187</v>
      </c>
    </row>
  </sheetData>
  <mergeCells count="1">
    <mergeCell ref="AD33:AE33"/>
  </mergeCells>
  <hyperlinks>
    <hyperlink ref="I132" location="Prosjekt!H56" display="H56" xr:uid="{E2FCCFFB-4D10-43E1-98F6-11CCE0043E33}"/>
    <hyperlink ref="I133" location="Prosjekt!H58" display="H58" xr:uid="{D447B02C-35FB-4454-AB45-0409372B7CA2}"/>
    <hyperlink ref="I134" location="Prosjekt!V56" display="V56" xr:uid="{D48DB0F4-9142-4DD2-9F28-5CD849E2B0BE}"/>
    <hyperlink ref="I135" location="Prosjekt!U28" display="u28" xr:uid="{8562EB29-B499-4640-BF13-B290213FCE87}"/>
  </hyperlink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4D3E4-C72F-4519-920B-FB110E0127EB}">
  <dimension ref="A1:T99"/>
  <sheetViews>
    <sheetView topLeftCell="A37" workbookViewId="0">
      <selection activeCell="G19" sqref="G19"/>
    </sheetView>
  </sheetViews>
  <sheetFormatPr baseColWidth="10" defaultRowHeight="14.5" x14ac:dyDescent="0.35"/>
  <cols>
    <col min="1" max="1" width="1.453125" customWidth="1"/>
    <col min="2" max="2" width="8.1796875" bestFit="1" customWidth="1"/>
    <col min="3" max="3" width="31.453125" style="2" customWidth="1"/>
    <col min="4" max="5" width="9.453125" customWidth="1"/>
    <col min="6" max="6" width="13.81640625" style="3" bestFit="1" customWidth="1"/>
    <col min="7" max="7" width="9.81640625" style="4" customWidth="1"/>
    <col min="8" max="15" width="10.90625" style="5"/>
    <col min="16" max="16" width="11.81640625" style="5" bestFit="1" customWidth="1"/>
    <col min="17" max="19" width="10.90625" style="5"/>
    <col min="20" max="20" width="10.90625" style="6"/>
  </cols>
  <sheetData>
    <row r="1" spans="1:20" x14ac:dyDescent="0.35">
      <c r="A1" s="1"/>
      <c r="B1" s="1"/>
    </row>
    <row r="2" spans="1:20" x14ac:dyDescent="0.35">
      <c r="A2" s="1"/>
      <c r="B2" s="1"/>
      <c r="G2" s="7" t="s">
        <v>0</v>
      </c>
      <c r="H2" s="8"/>
      <c r="I2" s="8"/>
    </row>
    <row r="3" spans="1:20" x14ac:dyDescent="0.35">
      <c r="G3" s="7" t="s">
        <v>1</v>
      </c>
      <c r="H3" s="8"/>
      <c r="I3" s="8"/>
      <c r="J3" s="8"/>
    </row>
    <row r="4" spans="1:20" x14ac:dyDescent="0.35">
      <c r="H4" s="9">
        <v>1</v>
      </c>
      <c r="I4" s="9">
        <v>2</v>
      </c>
      <c r="J4" s="9">
        <v>3</v>
      </c>
      <c r="K4" s="9">
        <v>4</v>
      </c>
      <c r="L4" s="9">
        <v>5</v>
      </c>
      <c r="M4" s="9">
        <v>6</v>
      </c>
      <c r="N4" s="9">
        <v>7</v>
      </c>
      <c r="O4" s="9">
        <v>8</v>
      </c>
      <c r="P4" s="9">
        <v>9</v>
      </c>
      <c r="Q4" s="9">
        <v>10</v>
      </c>
      <c r="R4" s="9">
        <v>11</v>
      </c>
      <c r="S4" s="9">
        <v>12</v>
      </c>
      <c r="T4" s="9">
        <v>12</v>
      </c>
    </row>
    <row r="5" spans="1:20" s="10" customFormat="1" ht="13" x14ac:dyDescent="0.3">
      <c r="B5" s="10" t="s">
        <v>2</v>
      </c>
      <c r="C5" s="11" t="s">
        <v>3</v>
      </c>
      <c r="D5" s="12" t="s">
        <v>4</v>
      </c>
      <c r="E5" s="12" t="s">
        <v>5</v>
      </c>
      <c r="F5" s="13" t="s">
        <v>6</v>
      </c>
      <c r="G5" s="14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13" t="s">
        <v>12</v>
      </c>
      <c r="M5" s="13" t="s">
        <v>13</v>
      </c>
      <c r="N5" s="13" t="s">
        <v>14</v>
      </c>
      <c r="O5" s="13" t="s">
        <v>15</v>
      </c>
      <c r="P5" s="13" t="s">
        <v>16</v>
      </c>
      <c r="Q5" s="13" t="s">
        <v>17</v>
      </c>
      <c r="R5" s="13" t="s">
        <v>18</v>
      </c>
      <c r="S5" s="13" t="s">
        <v>19</v>
      </c>
      <c r="T5" s="13" t="s">
        <v>20</v>
      </c>
    </row>
    <row r="6" spans="1:20" ht="5.25" customHeight="1" x14ac:dyDescent="0.35"/>
    <row r="7" spans="1:20" x14ac:dyDescent="0.35">
      <c r="B7">
        <v>3000</v>
      </c>
      <c r="C7" s="15" t="s">
        <v>21</v>
      </c>
      <c r="D7">
        <v>3</v>
      </c>
      <c r="E7">
        <v>301</v>
      </c>
      <c r="F7" s="3">
        <v>5000</v>
      </c>
      <c r="G7" s="4">
        <v>1</v>
      </c>
      <c r="H7" s="5">
        <f t="shared" ref="H7:S9" si="0">IF($G7&lt;&gt;0,VLOOKUP($G7,Fordeling,H$4+3,FALSE)*$F7,0)</f>
        <v>416.66666666666663</v>
      </c>
      <c r="I7" s="5">
        <f t="shared" si="0"/>
        <v>416.66666666666663</v>
      </c>
      <c r="J7" s="5">
        <f t="shared" si="0"/>
        <v>416.66666666666663</v>
      </c>
      <c r="K7" s="5">
        <f t="shared" si="0"/>
        <v>416.66666666666663</v>
      </c>
      <c r="L7" s="5">
        <f t="shared" si="0"/>
        <v>416.66666666666663</v>
      </c>
      <c r="M7" s="5">
        <f t="shared" si="0"/>
        <v>416.66666666666663</v>
      </c>
      <c r="N7" s="5">
        <f t="shared" si="0"/>
        <v>416.66666666666663</v>
      </c>
      <c r="O7" s="5">
        <f t="shared" si="0"/>
        <v>416.66666666666663</v>
      </c>
      <c r="P7" s="5">
        <f t="shared" si="0"/>
        <v>416.66666666666663</v>
      </c>
      <c r="Q7" s="5">
        <f t="shared" si="0"/>
        <v>416.66666666666663</v>
      </c>
      <c r="R7" s="5">
        <f t="shared" si="0"/>
        <v>416.66666666666663</v>
      </c>
      <c r="S7" s="5">
        <f t="shared" si="0"/>
        <v>416.66666666666663</v>
      </c>
    </row>
    <row r="8" spans="1:20" x14ac:dyDescent="0.35">
      <c r="B8">
        <v>3010</v>
      </c>
      <c r="C8" s="2" t="s">
        <v>22</v>
      </c>
      <c r="D8">
        <v>3</v>
      </c>
      <c r="E8">
        <v>301</v>
      </c>
      <c r="G8" s="4">
        <v>1</v>
      </c>
      <c r="H8" s="5">
        <f t="shared" si="0"/>
        <v>0</v>
      </c>
      <c r="I8" s="5">
        <f t="shared" si="0"/>
        <v>0</v>
      </c>
      <c r="J8" s="5">
        <f t="shared" si="0"/>
        <v>0</v>
      </c>
      <c r="K8" s="5">
        <f t="shared" si="0"/>
        <v>0</v>
      </c>
      <c r="L8" s="5">
        <f t="shared" si="0"/>
        <v>0</v>
      </c>
      <c r="M8" s="5">
        <f t="shared" si="0"/>
        <v>0</v>
      </c>
      <c r="N8" s="5">
        <f t="shared" si="0"/>
        <v>0</v>
      </c>
      <c r="O8" s="5">
        <f t="shared" si="0"/>
        <v>0</v>
      </c>
      <c r="P8" s="5">
        <f t="shared" si="0"/>
        <v>0</v>
      </c>
      <c r="Q8" s="5">
        <f t="shared" si="0"/>
        <v>0</v>
      </c>
      <c r="R8" s="5">
        <f t="shared" si="0"/>
        <v>0</v>
      </c>
      <c r="S8" s="5">
        <f t="shared" si="0"/>
        <v>0</v>
      </c>
    </row>
    <row r="9" spans="1:20" x14ac:dyDescent="0.35">
      <c r="B9">
        <v>3100</v>
      </c>
      <c r="C9" s="15" t="s">
        <v>23</v>
      </c>
      <c r="D9">
        <v>3</v>
      </c>
      <c r="E9">
        <v>301</v>
      </c>
      <c r="G9" s="4">
        <v>1</v>
      </c>
      <c r="H9" s="5">
        <f t="shared" si="0"/>
        <v>0</v>
      </c>
      <c r="I9" s="5">
        <f t="shared" si="0"/>
        <v>0</v>
      </c>
      <c r="J9" s="5">
        <f t="shared" si="0"/>
        <v>0</v>
      </c>
      <c r="K9" s="5">
        <f t="shared" si="0"/>
        <v>0</v>
      </c>
      <c r="L9" s="5">
        <f t="shared" si="0"/>
        <v>0</v>
      </c>
      <c r="M9" s="5">
        <f t="shared" si="0"/>
        <v>0</v>
      </c>
      <c r="N9" s="5">
        <f t="shared" si="0"/>
        <v>0</v>
      </c>
      <c r="O9" s="5">
        <f t="shared" si="0"/>
        <v>0</v>
      </c>
      <c r="P9" s="5">
        <f t="shared" si="0"/>
        <v>0</v>
      </c>
      <c r="Q9" s="5">
        <f t="shared" si="0"/>
        <v>0</v>
      </c>
      <c r="R9" s="5">
        <f t="shared" si="0"/>
        <v>0</v>
      </c>
      <c r="S9" s="5">
        <f t="shared" si="0"/>
        <v>0</v>
      </c>
    </row>
    <row r="10" spans="1:20" x14ac:dyDescent="0.35">
      <c r="B10">
        <v>3210</v>
      </c>
      <c r="C10" s="2" t="s">
        <v>24</v>
      </c>
      <c r="D10">
        <v>3</v>
      </c>
      <c r="E10">
        <v>301</v>
      </c>
      <c r="G10" s="4">
        <v>1</v>
      </c>
      <c r="H10" s="5">
        <f t="shared" ref="H10:S19" si="1">IF($G10&lt;&gt;0,VLOOKUP($G10,Fordeling,H$4+3,FALSE)*$F10,0)</f>
        <v>0</v>
      </c>
      <c r="I10" s="5">
        <f t="shared" si="1"/>
        <v>0</v>
      </c>
      <c r="J10" s="5">
        <f t="shared" si="1"/>
        <v>0</v>
      </c>
      <c r="K10" s="5">
        <f t="shared" si="1"/>
        <v>0</v>
      </c>
      <c r="L10" s="5">
        <f t="shared" si="1"/>
        <v>0</v>
      </c>
      <c r="M10" s="5">
        <f t="shared" si="1"/>
        <v>0</v>
      </c>
      <c r="N10" s="5">
        <f t="shared" si="1"/>
        <v>0</v>
      </c>
      <c r="O10" s="5">
        <f t="shared" si="1"/>
        <v>0</v>
      </c>
      <c r="P10" s="5">
        <f t="shared" si="1"/>
        <v>0</v>
      </c>
      <c r="Q10" s="5">
        <f t="shared" si="1"/>
        <v>0</v>
      </c>
      <c r="R10" s="5">
        <f t="shared" si="1"/>
        <v>0</v>
      </c>
      <c r="S10" s="5">
        <f t="shared" si="1"/>
        <v>0</v>
      </c>
    </row>
    <row r="11" spans="1:20" x14ac:dyDescent="0.35">
      <c r="B11">
        <v>3400</v>
      </c>
      <c r="C11" s="2" t="s">
        <v>25</v>
      </c>
      <c r="D11">
        <v>3</v>
      </c>
      <c r="E11">
        <v>301</v>
      </c>
      <c r="G11" s="4">
        <v>1</v>
      </c>
      <c r="H11" s="5">
        <f t="shared" si="1"/>
        <v>0</v>
      </c>
      <c r="I11" s="5">
        <f t="shared" si="1"/>
        <v>0</v>
      </c>
      <c r="J11" s="5">
        <f t="shared" si="1"/>
        <v>0</v>
      </c>
      <c r="K11" s="5">
        <f t="shared" si="1"/>
        <v>0</v>
      </c>
      <c r="L11" s="5">
        <f t="shared" si="1"/>
        <v>0</v>
      </c>
      <c r="M11" s="5">
        <f t="shared" si="1"/>
        <v>0</v>
      </c>
      <c r="N11" s="5">
        <f t="shared" si="1"/>
        <v>0</v>
      </c>
      <c r="O11" s="5">
        <f t="shared" si="1"/>
        <v>0</v>
      </c>
      <c r="P11" s="5">
        <f t="shared" si="1"/>
        <v>0</v>
      </c>
      <c r="Q11" s="5">
        <f t="shared" si="1"/>
        <v>0</v>
      </c>
      <c r="R11" s="5">
        <f t="shared" si="1"/>
        <v>0</v>
      </c>
      <c r="S11" s="5">
        <f t="shared" si="1"/>
        <v>0</v>
      </c>
    </row>
    <row r="12" spans="1:20" x14ac:dyDescent="0.35">
      <c r="B12">
        <v>3442</v>
      </c>
      <c r="C12" s="2" t="s">
        <v>26</v>
      </c>
      <c r="D12">
        <v>3</v>
      </c>
      <c r="E12">
        <v>301</v>
      </c>
      <c r="F12" s="3">
        <v>3000</v>
      </c>
      <c r="G12" s="4">
        <v>0</v>
      </c>
      <c r="H12" s="5">
        <f t="shared" si="1"/>
        <v>0</v>
      </c>
      <c r="I12" s="5">
        <f t="shared" si="1"/>
        <v>0</v>
      </c>
      <c r="J12" s="5">
        <f t="shared" si="1"/>
        <v>0</v>
      </c>
      <c r="K12" s="5">
        <f t="shared" si="1"/>
        <v>0</v>
      </c>
      <c r="L12" s="5">
        <f t="shared" si="1"/>
        <v>0</v>
      </c>
      <c r="M12" s="5">
        <v>3000</v>
      </c>
      <c r="N12" s="5">
        <f t="shared" si="1"/>
        <v>0</v>
      </c>
      <c r="O12" s="5">
        <f t="shared" si="1"/>
        <v>0</v>
      </c>
      <c r="P12" s="5">
        <f t="shared" si="1"/>
        <v>0</v>
      </c>
      <c r="Q12" s="5">
        <f t="shared" si="1"/>
        <v>0</v>
      </c>
      <c r="R12" s="5">
        <f t="shared" si="1"/>
        <v>0</v>
      </c>
      <c r="S12" s="5">
        <f t="shared" si="1"/>
        <v>0</v>
      </c>
    </row>
    <row r="13" spans="1:20" x14ac:dyDescent="0.35">
      <c r="B13">
        <v>3445</v>
      </c>
      <c r="C13" s="2" t="s">
        <v>27</v>
      </c>
      <c r="D13">
        <v>3</v>
      </c>
      <c r="E13">
        <v>301</v>
      </c>
      <c r="G13" s="4">
        <v>1</v>
      </c>
      <c r="H13" s="5">
        <f t="shared" si="1"/>
        <v>0</v>
      </c>
      <c r="I13" s="5">
        <f t="shared" si="1"/>
        <v>0</v>
      </c>
      <c r="J13" s="5">
        <f t="shared" si="1"/>
        <v>0</v>
      </c>
      <c r="K13" s="5">
        <f t="shared" si="1"/>
        <v>0</v>
      </c>
      <c r="L13" s="5">
        <f t="shared" si="1"/>
        <v>0</v>
      </c>
      <c r="M13" s="5">
        <f t="shared" si="1"/>
        <v>0</v>
      </c>
      <c r="N13" s="5">
        <f t="shared" si="1"/>
        <v>0</v>
      </c>
      <c r="O13" s="5">
        <f t="shared" si="1"/>
        <v>0</v>
      </c>
      <c r="P13" s="5">
        <f t="shared" si="1"/>
        <v>0</v>
      </c>
      <c r="Q13" s="5">
        <f t="shared" si="1"/>
        <v>0</v>
      </c>
      <c r="R13" s="5">
        <f t="shared" si="1"/>
        <v>0</v>
      </c>
      <c r="S13" s="5">
        <f t="shared" si="1"/>
        <v>0</v>
      </c>
    </row>
    <row r="14" spans="1:20" x14ac:dyDescent="0.35">
      <c r="B14">
        <v>3450</v>
      </c>
      <c r="C14" s="2" t="s">
        <v>28</v>
      </c>
      <c r="D14">
        <v>3</v>
      </c>
      <c r="E14">
        <v>301</v>
      </c>
      <c r="G14" s="4">
        <v>1</v>
      </c>
      <c r="H14" s="5">
        <f t="shared" si="1"/>
        <v>0</v>
      </c>
      <c r="I14" s="5">
        <f t="shared" si="1"/>
        <v>0</v>
      </c>
      <c r="J14" s="5">
        <f t="shared" si="1"/>
        <v>0</v>
      </c>
      <c r="K14" s="5">
        <f t="shared" si="1"/>
        <v>0</v>
      </c>
      <c r="L14" s="5">
        <f t="shared" si="1"/>
        <v>0</v>
      </c>
      <c r="M14" s="5">
        <f t="shared" si="1"/>
        <v>0</v>
      </c>
      <c r="N14" s="5">
        <f t="shared" si="1"/>
        <v>0</v>
      </c>
      <c r="O14" s="5">
        <f t="shared" si="1"/>
        <v>0</v>
      </c>
      <c r="P14" s="5">
        <f t="shared" si="1"/>
        <v>0</v>
      </c>
      <c r="Q14" s="5">
        <f t="shared" si="1"/>
        <v>0</v>
      </c>
      <c r="R14" s="5">
        <f t="shared" si="1"/>
        <v>0</v>
      </c>
      <c r="S14" s="5">
        <f t="shared" si="1"/>
        <v>0</v>
      </c>
    </row>
    <row r="15" spans="1:20" x14ac:dyDescent="0.35">
      <c r="B15">
        <v>3455</v>
      </c>
      <c r="C15" s="2" t="s">
        <v>29</v>
      </c>
      <c r="D15">
        <v>3</v>
      </c>
      <c r="E15">
        <v>301</v>
      </c>
      <c r="G15" s="4">
        <v>1</v>
      </c>
      <c r="H15" s="5">
        <f t="shared" si="1"/>
        <v>0</v>
      </c>
      <c r="I15" s="5">
        <f t="shared" si="1"/>
        <v>0</v>
      </c>
      <c r="J15" s="5">
        <f t="shared" si="1"/>
        <v>0</v>
      </c>
      <c r="K15" s="5">
        <f t="shared" si="1"/>
        <v>0</v>
      </c>
      <c r="L15" s="5">
        <f t="shared" si="1"/>
        <v>0</v>
      </c>
      <c r="M15" s="5">
        <f t="shared" si="1"/>
        <v>0</v>
      </c>
      <c r="N15" s="5">
        <f t="shared" si="1"/>
        <v>0</v>
      </c>
      <c r="O15" s="5">
        <f t="shared" si="1"/>
        <v>0</v>
      </c>
      <c r="P15" s="5">
        <f t="shared" si="1"/>
        <v>0</v>
      </c>
      <c r="Q15" s="5">
        <f t="shared" si="1"/>
        <v>0</v>
      </c>
      <c r="R15" s="5">
        <f t="shared" si="1"/>
        <v>0</v>
      </c>
      <c r="S15" s="5">
        <f t="shared" si="1"/>
        <v>0</v>
      </c>
    </row>
    <row r="16" spans="1:20" x14ac:dyDescent="0.35">
      <c r="B16">
        <v>3601</v>
      </c>
      <c r="C16" s="2" t="s">
        <v>30</v>
      </c>
      <c r="D16">
        <v>3</v>
      </c>
      <c r="E16">
        <v>301</v>
      </c>
      <c r="G16" s="4">
        <v>1</v>
      </c>
      <c r="H16" s="5">
        <f t="shared" si="1"/>
        <v>0</v>
      </c>
      <c r="I16" s="5">
        <f t="shared" si="1"/>
        <v>0</v>
      </c>
      <c r="J16" s="5">
        <f t="shared" si="1"/>
        <v>0</v>
      </c>
      <c r="K16" s="5">
        <f t="shared" si="1"/>
        <v>0</v>
      </c>
      <c r="L16" s="5">
        <f t="shared" si="1"/>
        <v>0</v>
      </c>
      <c r="M16" s="5">
        <f t="shared" si="1"/>
        <v>0</v>
      </c>
      <c r="N16" s="5">
        <f t="shared" si="1"/>
        <v>0</v>
      </c>
      <c r="O16" s="5">
        <f t="shared" si="1"/>
        <v>0</v>
      </c>
      <c r="P16" s="5">
        <f t="shared" si="1"/>
        <v>0</v>
      </c>
      <c r="Q16" s="5">
        <f t="shared" si="1"/>
        <v>0</v>
      </c>
      <c r="R16" s="5">
        <f t="shared" si="1"/>
        <v>0</v>
      </c>
      <c r="S16" s="5">
        <f t="shared" si="1"/>
        <v>0</v>
      </c>
    </row>
    <row r="17" spans="2:19" x14ac:dyDescent="0.35">
      <c r="B17">
        <v>3602</v>
      </c>
      <c r="C17" s="2" t="s">
        <v>31</v>
      </c>
      <c r="D17">
        <v>3</v>
      </c>
      <c r="E17">
        <v>301</v>
      </c>
      <c r="G17" s="4">
        <v>1</v>
      </c>
      <c r="H17" s="5">
        <f t="shared" si="1"/>
        <v>0</v>
      </c>
      <c r="I17" s="5">
        <f t="shared" si="1"/>
        <v>0</v>
      </c>
      <c r="J17" s="5">
        <f t="shared" si="1"/>
        <v>0</v>
      </c>
      <c r="K17" s="5">
        <f t="shared" si="1"/>
        <v>0</v>
      </c>
      <c r="L17" s="5">
        <f t="shared" si="1"/>
        <v>0</v>
      </c>
      <c r="M17" s="5">
        <f t="shared" si="1"/>
        <v>0</v>
      </c>
      <c r="N17" s="5">
        <f t="shared" si="1"/>
        <v>0</v>
      </c>
      <c r="O17" s="5">
        <f t="shared" si="1"/>
        <v>0</v>
      </c>
      <c r="P17" s="5">
        <f t="shared" si="1"/>
        <v>0</v>
      </c>
      <c r="Q17" s="5">
        <f t="shared" si="1"/>
        <v>0</v>
      </c>
      <c r="R17" s="5">
        <f t="shared" si="1"/>
        <v>0</v>
      </c>
      <c r="S17" s="5">
        <f t="shared" si="1"/>
        <v>0</v>
      </c>
    </row>
    <row r="18" spans="2:19" x14ac:dyDescent="0.35">
      <c r="B18">
        <v>3700</v>
      </c>
      <c r="C18" s="2" t="s">
        <v>32</v>
      </c>
      <c r="D18">
        <v>3</v>
      </c>
      <c r="E18">
        <v>301</v>
      </c>
      <c r="G18" s="4">
        <v>1</v>
      </c>
      <c r="H18" s="5">
        <f t="shared" si="1"/>
        <v>0</v>
      </c>
      <c r="I18" s="5">
        <f t="shared" si="1"/>
        <v>0</v>
      </c>
      <c r="J18" s="5">
        <f t="shared" si="1"/>
        <v>0</v>
      </c>
      <c r="K18" s="5">
        <f t="shared" si="1"/>
        <v>0</v>
      </c>
      <c r="L18" s="5">
        <f t="shared" si="1"/>
        <v>0</v>
      </c>
      <c r="M18" s="5">
        <f t="shared" si="1"/>
        <v>0</v>
      </c>
      <c r="N18" s="5">
        <f t="shared" si="1"/>
        <v>0</v>
      </c>
      <c r="O18" s="5">
        <f t="shared" si="1"/>
        <v>0</v>
      </c>
      <c r="P18" s="5">
        <f t="shared" si="1"/>
        <v>0</v>
      </c>
      <c r="Q18" s="5">
        <f t="shared" si="1"/>
        <v>0</v>
      </c>
      <c r="R18" s="5">
        <f t="shared" si="1"/>
        <v>0</v>
      </c>
      <c r="S18" s="5">
        <f t="shared" si="1"/>
        <v>0</v>
      </c>
    </row>
    <row r="19" spans="2:19" x14ac:dyDescent="0.35">
      <c r="B19">
        <v>3900</v>
      </c>
      <c r="C19" s="2" t="s">
        <v>33</v>
      </c>
      <c r="D19">
        <v>3</v>
      </c>
      <c r="E19">
        <v>301</v>
      </c>
      <c r="F19" s="3">
        <f>SUM(H19:S19)</f>
        <v>21000</v>
      </c>
      <c r="G19" s="4">
        <v>0</v>
      </c>
      <c r="H19" s="5">
        <f t="shared" si="1"/>
        <v>0</v>
      </c>
      <c r="I19" s="5">
        <f t="shared" si="1"/>
        <v>0</v>
      </c>
      <c r="J19" s="5">
        <f t="shared" si="1"/>
        <v>0</v>
      </c>
      <c r="K19" s="5">
        <f t="shared" si="1"/>
        <v>0</v>
      </c>
      <c r="L19" s="5">
        <f t="shared" si="1"/>
        <v>0</v>
      </c>
      <c r="M19" s="5">
        <f t="shared" si="1"/>
        <v>0</v>
      </c>
      <c r="N19" s="5">
        <f t="shared" si="1"/>
        <v>0</v>
      </c>
      <c r="O19" s="5">
        <f t="shared" si="1"/>
        <v>0</v>
      </c>
      <c r="P19" s="5">
        <f t="shared" si="1"/>
        <v>0</v>
      </c>
      <c r="Q19" s="5">
        <f t="shared" si="1"/>
        <v>0</v>
      </c>
      <c r="R19" s="5">
        <f t="shared" si="1"/>
        <v>0</v>
      </c>
      <c r="S19" s="5">
        <v>21000</v>
      </c>
    </row>
    <row r="20" spans="2:19" x14ac:dyDescent="0.35">
      <c r="B20">
        <v>3910</v>
      </c>
      <c r="C20" s="2" t="s">
        <v>34</v>
      </c>
      <c r="D20">
        <v>3</v>
      </c>
      <c r="E20">
        <v>301</v>
      </c>
      <c r="F20" s="3">
        <v>10000</v>
      </c>
      <c r="G20" s="4">
        <v>1</v>
      </c>
      <c r="H20" s="5">
        <f t="shared" ref="H20:S29" si="2">IF($G20&lt;&gt;0,VLOOKUP($G20,Fordeling,H$4+3,FALSE)*$F20,0)</f>
        <v>833.33333333333326</v>
      </c>
      <c r="I20" s="5">
        <f t="shared" si="2"/>
        <v>833.33333333333326</v>
      </c>
      <c r="J20" s="5">
        <f t="shared" si="2"/>
        <v>833.33333333333326</v>
      </c>
      <c r="K20" s="5">
        <f t="shared" si="2"/>
        <v>833.33333333333326</v>
      </c>
      <c r="L20" s="5">
        <f t="shared" si="2"/>
        <v>833.33333333333326</v>
      </c>
      <c r="M20" s="5">
        <f t="shared" si="2"/>
        <v>833.33333333333326</v>
      </c>
      <c r="N20" s="5">
        <f t="shared" si="2"/>
        <v>833.33333333333326</v>
      </c>
      <c r="O20" s="5">
        <f t="shared" si="2"/>
        <v>833.33333333333326</v>
      </c>
      <c r="P20" s="5">
        <f t="shared" si="2"/>
        <v>833.33333333333326</v>
      </c>
      <c r="Q20" s="5">
        <f t="shared" si="2"/>
        <v>833.33333333333326</v>
      </c>
      <c r="R20" s="5">
        <f t="shared" si="2"/>
        <v>833.33333333333326</v>
      </c>
      <c r="S20" s="5">
        <f t="shared" si="2"/>
        <v>833.33333333333326</v>
      </c>
    </row>
    <row r="21" spans="2:19" x14ac:dyDescent="0.35">
      <c r="B21">
        <v>3920</v>
      </c>
      <c r="C21" s="2" t="s">
        <v>35</v>
      </c>
      <c r="D21">
        <v>3</v>
      </c>
      <c r="E21">
        <v>301</v>
      </c>
      <c r="G21" s="4">
        <v>1</v>
      </c>
      <c r="H21" s="5">
        <f t="shared" si="2"/>
        <v>0</v>
      </c>
      <c r="I21" s="5">
        <f t="shared" si="2"/>
        <v>0</v>
      </c>
      <c r="J21" s="5">
        <f t="shared" si="2"/>
        <v>0</v>
      </c>
      <c r="K21" s="5">
        <f t="shared" si="2"/>
        <v>0</v>
      </c>
      <c r="L21" s="5">
        <f t="shared" si="2"/>
        <v>0</v>
      </c>
      <c r="M21" s="5">
        <f t="shared" si="2"/>
        <v>0</v>
      </c>
      <c r="N21" s="5">
        <f t="shared" si="2"/>
        <v>0</v>
      </c>
      <c r="O21" s="5">
        <f t="shared" si="2"/>
        <v>0</v>
      </c>
      <c r="P21" s="5">
        <f t="shared" si="2"/>
        <v>0</v>
      </c>
      <c r="Q21" s="5">
        <f t="shared" si="2"/>
        <v>0</v>
      </c>
      <c r="R21" s="5">
        <f t="shared" si="2"/>
        <v>0</v>
      </c>
      <c r="S21" s="5">
        <f t="shared" si="2"/>
        <v>0</v>
      </c>
    </row>
    <row r="22" spans="2:19" x14ac:dyDescent="0.35">
      <c r="B22">
        <v>3930</v>
      </c>
      <c r="C22" s="2" t="s">
        <v>36</v>
      </c>
      <c r="D22">
        <v>3</v>
      </c>
      <c r="E22">
        <v>301</v>
      </c>
      <c r="F22" s="3">
        <v>120000</v>
      </c>
      <c r="G22" s="4">
        <v>0</v>
      </c>
      <c r="H22" s="5">
        <f t="shared" si="2"/>
        <v>0</v>
      </c>
      <c r="I22" s="5">
        <f t="shared" si="2"/>
        <v>0</v>
      </c>
      <c r="J22" s="5">
        <v>16000</v>
      </c>
      <c r="K22" s="5">
        <v>16000</v>
      </c>
      <c r="L22" s="5">
        <v>16000</v>
      </c>
      <c r="M22" s="5">
        <f t="shared" si="2"/>
        <v>0</v>
      </c>
      <c r="N22" s="5">
        <f t="shared" si="2"/>
        <v>0</v>
      </c>
      <c r="O22" s="5">
        <f t="shared" si="2"/>
        <v>0</v>
      </c>
      <c r="P22" s="5">
        <v>16000</v>
      </c>
      <c r="Q22" s="5">
        <v>16000</v>
      </c>
      <c r="R22" s="5">
        <v>16000</v>
      </c>
      <c r="S22" s="5">
        <f t="shared" si="2"/>
        <v>0</v>
      </c>
    </row>
    <row r="23" spans="2:19" x14ac:dyDescent="0.35">
      <c r="B23">
        <v>3960</v>
      </c>
      <c r="C23" s="2" t="s">
        <v>37</v>
      </c>
      <c r="D23">
        <v>3</v>
      </c>
      <c r="E23">
        <v>301</v>
      </c>
      <c r="G23" s="4">
        <v>1</v>
      </c>
      <c r="H23" s="5">
        <f t="shared" si="2"/>
        <v>0</v>
      </c>
      <c r="I23" s="5">
        <f t="shared" si="2"/>
        <v>0</v>
      </c>
      <c r="J23" s="5">
        <f t="shared" si="2"/>
        <v>0</v>
      </c>
      <c r="K23" s="5">
        <f t="shared" si="2"/>
        <v>0</v>
      </c>
      <c r="L23" s="5">
        <f t="shared" si="2"/>
        <v>0</v>
      </c>
      <c r="M23" s="5">
        <f t="shared" si="2"/>
        <v>0</v>
      </c>
      <c r="N23" s="5">
        <f t="shared" si="2"/>
        <v>0</v>
      </c>
      <c r="O23" s="5">
        <f t="shared" si="2"/>
        <v>0</v>
      </c>
      <c r="P23" s="5">
        <f t="shared" si="2"/>
        <v>0</v>
      </c>
      <c r="Q23" s="5">
        <f t="shared" si="2"/>
        <v>0</v>
      </c>
      <c r="R23" s="5">
        <f t="shared" si="2"/>
        <v>0</v>
      </c>
      <c r="S23" s="5">
        <f t="shared" si="2"/>
        <v>0</v>
      </c>
    </row>
    <row r="24" spans="2:19" x14ac:dyDescent="0.35">
      <c r="B24">
        <v>3970</v>
      </c>
      <c r="C24" s="2" t="s">
        <v>38</v>
      </c>
      <c r="D24">
        <v>3</v>
      </c>
      <c r="E24">
        <v>301</v>
      </c>
      <c r="G24" s="4">
        <v>1</v>
      </c>
      <c r="H24" s="5">
        <f t="shared" si="2"/>
        <v>0</v>
      </c>
      <c r="I24" s="5">
        <f t="shared" si="2"/>
        <v>0</v>
      </c>
      <c r="J24" s="5">
        <f t="shared" si="2"/>
        <v>0</v>
      </c>
      <c r="K24" s="5">
        <f t="shared" si="2"/>
        <v>0</v>
      </c>
      <c r="L24" s="5">
        <f t="shared" si="2"/>
        <v>0</v>
      </c>
      <c r="M24" s="5">
        <f t="shared" si="2"/>
        <v>0</v>
      </c>
      <c r="N24" s="5">
        <f t="shared" si="2"/>
        <v>0</v>
      </c>
      <c r="O24" s="5">
        <f t="shared" si="2"/>
        <v>0</v>
      </c>
      <c r="P24" s="5">
        <f t="shared" si="2"/>
        <v>0</v>
      </c>
      <c r="Q24" s="5">
        <f t="shared" si="2"/>
        <v>0</v>
      </c>
      <c r="R24" s="5">
        <f t="shared" si="2"/>
        <v>0</v>
      </c>
      <c r="S24" s="5">
        <f t="shared" si="2"/>
        <v>0</v>
      </c>
    </row>
    <row r="25" spans="2:19" x14ac:dyDescent="0.35">
      <c r="B25">
        <v>3997</v>
      </c>
      <c r="C25" s="2" t="s">
        <v>39</v>
      </c>
      <c r="D25">
        <v>3</v>
      </c>
      <c r="E25">
        <v>301</v>
      </c>
      <c r="G25" s="4">
        <v>1</v>
      </c>
      <c r="H25" s="5">
        <f t="shared" si="2"/>
        <v>0</v>
      </c>
      <c r="I25" s="5">
        <f t="shared" si="2"/>
        <v>0</v>
      </c>
      <c r="J25" s="5">
        <f t="shared" si="2"/>
        <v>0</v>
      </c>
      <c r="K25" s="5">
        <f t="shared" si="2"/>
        <v>0</v>
      </c>
      <c r="L25" s="5">
        <f t="shared" si="2"/>
        <v>0</v>
      </c>
      <c r="M25" s="5">
        <f t="shared" si="2"/>
        <v>0</v>
      </c>
      <c r="N25" s="5">
        <f t="shared" si="2"/>
        <v>0</v>
      </c>
      <c r="O25" s="5">
        <f t="shared" si="2"/>
        <v>0</v>
      </c>
      <c r="P25" s="5">
        <f t="shared" si="2"/>
        <v>0</v>
      </c>
      <c r="Q25" s="5">
        <f t="shared" si="2"/>
        <v>0</v>
      </c>
      <c r="R25" s="5">
        <f t="shared" si="2"/>
        <v>0</v>
      </c>
      <c r="S25" s="5">
        <f t="shared" si="2"/>
        <v>0</v>
      </c>
    </row>
    <row r="26" spans="2:19" x14ac:dyDescent="0.35">
      <c r="B26">
        <v>3998</v>
      </c>
      <c r="C26" s="2" t="s">
        <v>40</v>
      </c>
      <c r="D26">
        <v>3</v>
      </c>
      <c r="E26">
        <v>301</v>
      </c>
      <c r="G26" s="4">
        <v>1</v>
      </c>
      <c r="H26" s="5">
        <f t="shared" si="2"/>
        <v>0</v>
      </c>
      <c r="I26" s="5">
        <f t="shared" si="2"/>
        <v>0</v>
      </c>
      <c r="J26" s="5">
        <f t="shared" si="2"/>
        <v>0</v>
      </c>
      <c r="K26" s="5">
        <f t="shared" si="2"/>
        <v>0</v>
      </c>
      <c r="L26" s="5">
        <f t="shared" si="2"/>
        <v>0</v>
      </c>
      <c r="M26" s="5">
        <f t="shared" si="2"/>
        <v>0</v>
      </c>
      <c r="N26" s="5">
        <f t="shared" si="2"/>
        <v>0</v>
      </c>
      <c r="O26" s="5">
        <f t="shared" si="2"/>
        <v>0</v>
      </c>
      <c r="P26" s="5">
        <f t="shared" si="2"/>
        <v>0</v>
      </c>
      <c r="Q26" s="5">
        <f t="shared" si="2"/>
        <v>0</v>
      </c>
      <c r="R26" s="5">
        <f t="shared" si="2"/>
        <v>0</v>
      </c>
      <c r="S26" s="5">
        <f t="shared" si="2"/>
        <v>0</v>
      </c>
    </row>
    <row r="27" spans="2:19" x14ac:dyDescent="0.35">
      <c r="B27">
        <v>4071</v>
      </c>
      <c r="C27" s="2" t="s">
        <v>41</v>
      </c>
      <c r="D27">
        <v>3</v>
      </c>
      <c r="E27">
        <v>301</v>
      </c>
      <c r="G27" s="4">
        <v>1</v>
      </c>
      <c r="H27" s="5">
        <f t="shared" si="2"/>
        <v>0</v>
      </c>
      <c r="I27" s="5">
        <f t="shared" si="2"/>
        <v>0</v>
      </c>
      <c r="J27" s="5">
        <f t="shared" si="2"/>
        <v>0</v>
      </c>
      <c r="K27" s="5">
        <f t="shared" si="2"/>
        <v>0</v>
      </c>
      <c r="L27" s="5">
        <f t="shared" si="2"/>
        <v>0</v>
      </c>
      <c r="M27" s="5">
        <f t="shared" si="2"/>
        <v>0</v>
      </c>
      <c r="N27" s="5">
        <f t="shared" si="2"/>
        <v>0</v>
      </c>
      <c r="O27" s="5">
        <f t="shared" si="2"/>
        <v>0</v>
      </c>
      <c r="P27" s="5">
        <f t="shared" si="2"/>
        <v>0</v>
      </c>
      <c r="Q27" s="5">
        <f t="shared" si="2"/>
        <v>0</v>
      </c>
      <c r="R27" s="5">
        <f t="shared" si="2"/>
        <v>0</v>
      </c>
      <c r="S27" s="5">
        <f t="shared" si="2"/>
        <v>0</v>
      </c>
    </row>
    <row r="28" spans="2:19" x14ac:dyDescent="0.35">
      <c r="B28">
        <v>4100</v>
      </c>
      <c r="C28" s="2" t="s">
        <v>42</v>
      </c>
      <c r="D28">
        <v>3</v>
      </c>
      <c r="E28">
        <v>301</v>
      </c>
      <c r="F28" s="3">
        <v>30000</v>
      </c>
      <c r="G28" s="4">
        <v>0</v>
      </c>
      <c r="H28" s="5">
        <v>2500</v>
      </c>
      <c r="I28" s="5">
        <v>2500</v>
      </c>
      <c r="J28" s="5">
        <v>2500</v>
      </c>
      <c r="K28" s="5">
        <v>2500</v>
      </c>
      <c r="L28" s="5">
        <v>2500</v>
      </c>
      <c r="O28" s="5">
        <v>2500</v>
      </c>
      <c r="P28" s="5">
        <v>2500</v>
      </c>
      <c r="Q28" s="5">
        <v>2500</v>
      </c>
      <c r="R28" s="5">
        <v>2500</v>
      </c>
      <c r="S28" s="5">
        <v>2500</v>
      </c>
    </row>
    <row r="29" spans="2:19" x14ac:dyDescent="0.35">
      <c r="B29">
        <v>4150</v>
      </c>
      <c r="C29" s="2" t="s">
        <v>43</v>
      </c>
      <c r="D29">
        <v>3</v>
      </c>
      <c r="E29">
        <v>301</v>
      </c>
      <c r="G29" s="4">
        <v>1</v>
      </c>
      <c r="H29" s="5">
        <f t="shared" si="2"/>
        <v>0</v>
      </c>
      <c r="I29" s="5">
        <f t="shared" si="2"/>
        <v>0</v>
      </c>
      <c r="J29" s="5">
        <f t="shared" si="2"/>
        <v>0</v>
      </c>
      <c r="K29" s="5">
        <f t="shared" si="2"/>
        <v>0</v>
      </c>
      <c r="L29" s="5">
        <f t="shared" si="2"/>
        <v>0</v>
      </c>
      <c r="M29" s="5">
        <f t="shared" si="2"/>
        <v>0</v>
      </c>
      <c r="N29" s="5">
        <f t="shared" si="2"/>
        <v>0</v>
      </c>
      <c r="O29" s="5">
        <f t="shared" si="2"/>
        <v>0</v>
      </c>
      <c r="P29" s="5">
        <f t="shared" si="2"/>
        <v>0</v>
      </c>
      <c r="Q29" s="5">
        <f t="shared" si="2"/>
        <v>0</v>
      </c>
      <c r="R29" s="5">
        <f t="shared" si="2"/>
        <v>0</v>
      </c>
      <c r="S29" s="5">
        <f t="shared" si="2"/>
        <v>0</v>
      </c>
    </row>
    <row r="30" spans="2:19" x14ac:dyDescent="0.35">
      <c r="B30">
        <v>4160</v>
      </c>
      <c r="C30" s="2" t="s">
        <v>44</v>
      </c>
      <c r="D30">
        <v>3</v>
      </c>
      <c r="E30">
        <v>301</v>
      </c>
      <c r="F30" s="3">
        <v>30000</v>
      </c>
      <c r="G30" s="4">
        <v>1</v>
      </c>
      <c r="H30" s="5">
        <f t="shared" ref="H30:S39" si="3">IF($G30&lt;&gt;0,VLOOKUP($G30,Fordeling,H$4+3,FALSE)*$F30,0)</f>
        <v>2500</v>
      </c>
      <c r="I30" s="5">
        <f t="shared" si="3"/>
        <v>2500</v>
      </c>
      <c r="J30" s="5">
        <f t="shared" si="3"/>
        <v>2500</v>
      </c>
      <c r="K30" s="5">
        <f t="shared" si="3"/>
        <v>2500</v>
      </c>
      <c r="L30" s="5">
        <f t="shared" si="3"/>
        <v>2500</v>
      </c>
      <c r="M30" s="5">
        <f t="shared" si="3"/>
        <v>2500</v>
      </c>
      <c r="N30" s="5">
        <f t="shared" si="3"/>
        <v>2500</v>
      </c>
      <c r="O30" s="5">
        <f t="shared" si="3"/>
        <v>2500</v>
      </c>
      <c r="P30" s="5">
        <f t="shared" si="3"/>
        <v>2500</v>
      </c>
      <c r="Q30" s="5">
        <f t="shared" si="3"/>
        <v>2500</v>
      </c>
      <c r="R30" s="5">
        <f t="shared" si="3"/>
        <v>2500</v>
      </c>
      <c r="S30" s="5">
        <f t="shared" si="3"/>
        <v>2500</v>
      </c>
    </row>
    <row r="31" spans="2:19" x14ac:dyDescent="0.35">
      <c r="B31">
        <v>4170</v>
      </c>
      <c r="C31" s="2" t="s">
        <v>45</v>
      </c>
      <c r="D31">
        <v>3</v>
      </c>
      <c r="E31">
        <v>301</v>
      </c>
      <c r="G31" s="4">
        <v>1</v>
      </c>
      <c r="H31" s="5">
        <f t="shared" si="3"/>
        <v>0</v>
      </c>
      <c r="I31" s="5">
        <f t="shared" si="3"/>
        <v>0</v>
      </c>
      <c r="J31" s="5">
        <f t="shared" si="3"/>
        <v>0</v>
      </c>
      <c r="K31" s="5">
        <f t="shared" si="3"/>
        <v>0</v>
      </c>
      <c r="L31" s="5">
        <f t="shared" si="3"/>
        <v>0</v>
      </c>
      <c r="M31" s="5">
        <f t="shared" si="3"/>
        <v>0</v>
      </c>
      <c r="N31" s="5">
        <f t="shared" si="3"/>
        <v>0</v>
      </c>
      <c r="O31" s="5">
        <f t="shared" si="3"/>
        <v>0</v>
      </c>
      <c r="P31" s="5">
        <f t="shared" si="3"/>
        <v>0</v>
      </c>
      <c r="Q31" s="5">
        <f t="shared" si="3"/>
        <v>0</v>
      </c>
      <c r="R31" s="5">
        <f t="shared" si="3"/>
        <v>0</v>
      </c>
      <c r="S31" s="5">
        <f t="shared" si="3"/>
        <v>0</v>
      </c>
    </row>
    <row r="32" spans="2:19" x14ac:dyDescent="0.35">
      <c r="B32">
        <v>4175</v>
      </c>
      <c r="C32" s="2" t="s">
        <v>46</v>
      </c>
      <c r="D32">
        <v>3</v>
      </c>
      <c r="E32">
        <v>301</v>
      </c>
      <c r="G32" s="4">
        <v>1</v>
      </c>
      <c r="H32" s="5">
        <f t="shared" si="3"/>
        <v>0</v>
      </c>
      <c r="I32" s="5">
        <f t="shared" si="3"/>
        <v>0</v>
      </c>
      <c r="J32" s="5">
        <f t="shared" si="3"/>
        <v>0</v>
      </c>
      <c r="K32" s="5">
        <f t="shared" si="3"/>
        <v>0</v>
      </c>
      <c r="L32" s="5">
        <f t="shared" si="3"/>
        <v>0</v>
      </c>
      <c r="M32" s="5">
        <f t="shared" si="3"/>
        <v>0</v>
      </c>
      <c r="N32" s="5">
        <f t="shared" si="3"/>
        <v>0</v>
      </c>
      <c r="O32" s="5">
        <f t="shared" si="3"/>
        <v>0</v>
      </c>
      <c r="P32" s="5">
        <f t="shared" si="3"/>
        <v>0</v>
      </c>
      <c r="Q32" s="5">
        <f t="shared" si="3"/>
        <v>0</v>
      </c>
      <c r="R32" s="5">
        <f t="shared" si="3"/>
        <v>0</v>
      </c>
      <c r="S32" s="5">
        <f t="shared" si="3"/>
        <v>0</v>
      </c>
    </row>
    <row r="33" spans="2:19" x14ac:dyDescent="0.35">
      <c r="B33">
        <v>4300</v>
      </c>
      <c r="C33" s="2" t="s">
        <v>47</v>
      </c>
      <c r="D33">
        <v>3</v>
      </c>
      <c r="E33">
        <v>301</v>
      </c>
      <c r="F33" s="3">
        <v>6000</v>
      </c>
      <c r="G33" s="4">
        <v>1</v>
      </c>
      <c r="H33" s="5">
        <f t="shared" si="3"/>
        <v>500</v>
      </c>
      <c r="I33" s="5">
        <f t="shared" si="3"/>
        <v>500</v>
      </c>
      <c r="J33" s="5">
        <f t="shared" si="3"/>
        <v>500</v>
      </c>
      <c r="K33" s="5">
        <f t="shared" si="3"/>
        <v>500</v>
      </c>
      <c r="L33" s="5">
        <f t="shared" si="3"/>
        <v>500</v>
      </c>
      <c r="M33" s="5">
        <f t="shared" si="3"/>
        <v>500</v>
      </c>
      <c r="N33" s="5">
        <f t="shared" si="3"/>
        <v>500</v>
      </c>
      <c r="O33" s="5">
        <f t="shared" si="3"/>
        <v>500</v>
      </c>
      <c r="P33" s="5">
        <f t="shared" si="3"/>
        <v>500</v>
      </c>
      <c r="Q33" s="5">
        <f t="shared" si="3"/>
        <v>500</v>
      </c>
      <c r="R33" s="5">
        <f t="shared" si="3"/>
        <v>500</v>
      </c>
      <c r="S33" s="5">
        <f t="shared" si="3"/>
        <v>500</v>
      </c>
    </row>
    <row r="34" spans="2:19" x14ac:dyDescent="0.35">
      <c r="B34">
        <v>5001</v>
      </c>
      <c r="C34" s="2" t="s">
        <v>48</v>
      </c>
      <c r="D34">
        <v>3</v>
      </c>
      <c r="E34">
        <v>301</v>
      </c>
      <c r="G34" s="4">
        <v>1</v>
      </c>
      <c r="H34" s="5">
        <f t="shared" si="3"/>
        <v>0</v>
      </c>
      <c r="I34" s="5">
        <f t="shared" si="3"/>
        <v>0</v>
      </c>
      <c r="J34" s="5">
        <f t="shared" si="3"/>
        <v>0</v>
      </c>
      <c r="K34" s="5">
        <f t="shared" si="3"/>
        <v>0</v>
      </c>
      <c r="L34" s="5">
        <f t="shared" si="3"/>
        <v>0</v>
      </c>
      <c r="M34" s="5">
        <f t="shared" si="3"/>
        <v>0</v>
      </c>
      <c r="N34" s="5">
        <f t="shared" si="3"/>
        <v>0</v>
      </c>
      <c r="O34" s="5">
        <f t="shared" si="3"/>
        <v>0</v>
      </c>
      <c r="P34" s="5">
        <f t="shared" si="3"/>
        <v>0</v>
      </c>
      <c r="Q34" s="5">
        <f t="shared" si="3"/>
        <v>0</v>
      </c>
      <c r="R34" s="5">
        <f t="shared" si="3"/>
        <v>0</v>
      </c>
      <c r="S34" s="5">
        <f t="shared" si="3"/>
        <v>0</v>
      </c>
    </row>
    <row r="35" spans="2:19" x14ac:dyDescent="0.35">
      <c r="B35">
        <v>5009</v>
      </c>
      <c r="C35" s="2" t="s">
        <v>49</v>
      </c>
      <c r="D35">
        <v>3</v>
      </c>
      <c r="E35">
        <v>301</v>
      </c>
      <c r="G35" s="4">
        <v>1</v>
      </c>
      <c r="H35" s="5">
        <f t="shared" si="3"/>
        <v>0</v>
      </c>
      <c r="I35" s="5">
        <f t="shared" si="3"/>
        <v>0</v>
      </c>
      <c r="J35" s="5">
        <f t="shared" si="3"/>
        <v>0</v>
      </c>
      <c r="K35" s="5">
        <f t="shared" si="3"/>
        <v>0</v>
      </c>
      <c r="L35" s="5">
        <f t="shared" si="3"/>
        <v>0</v>
      </c>
      <c r="M35" s="5">
        <f t="shared" si="3"/>
        <v>0</v>
      </c>
      <c r="N35" s="5">
        <f t="shared" si="3"/>
        <v>0</v>
      </c>
      <c r="O35" s="5">
        <f t="shared" si="3"/>
        <v>0</v>
      </c>
      <c r="P35" s="5">
        <f t="shared" si="3"/>
        <v>0</v>
      </c>
      <c r="Q35" s="5">
        <f t="shared" si="3"/>
        <v>0</v>
      </c>
      <c r="R35" s="5">
        <f t="shared" si="3"/>
        <v>0</v>
      </c>
      <c r="S35" s="5">
        <f t="shared" si="3"/>
        <v>0</v>
      </c>
    </row>
    <row r="36" spans="2:19" x14ac:dyDescent="0.35">
      <c r="B36">
        <v>5092</v>
      </c>
      <c r="C36" s="2" t="s">
        <v>50</v>
      </c>
      <c r="D36">
        <v>3</v>
      </c>
      <c r="E36">
        <v>301</v>
      </c>
      <c r="G36" s="4">
        <v>1</v>
      </c>
      <c r="H36" s="5">
        <f t="shared" si="3"/>
        <v>0</v>
      </c>
      <c r="I36" s="5">
        <f t="shared" si="3"/>
        <v>0</v>
      </c>
      <c r="J36" s="5">
        <f t="shared" si="3"/>
        <v>0</v>
      </c>
      <c r="K36" s="5">
        <f t="shared" si="3"/>
        <v>0</v>
      </c>
      <c r="L36" s="5">
        <f t="shared" si="3"/>
        <v>0</v>
      </c>
      <c r="M36" s="5">
        <f t="shared" si="3"/>
        <v>0</v>
      </c>
      <c r="N36" s="5">
        <f t="shared" si="3"/>
        <v>0</v>
      </c>
      <c r="O36" s="5">
        <f t="shared" si="3"/>
        <v>0</v>
      </c>
      <c r="P36" s="5">
        <f t="shared" si="3"/>
        <v>0</v>
      </c>
      <c r="Q36" s="5">
        <f t="shared" si="3"/>
        <v>0</v>
      </c>
      <c r="R36" s="5">
        <f t="shared" si="3"/>
        <v>0</v>
      </c>
      <c r="S36" s="5">
        <f t="shared" si="3"/>
        <v>0</v>
      </c>
    </row>
    <row r="37" spans="2:19" x14ac:dyDescent="0.35">
      <c r="B37">
        <v>5210</v>
      </c>
      <c r="C37" s="2" t="s">
        <v>51</v>
      </c>
      <c r="D37">
        <v>3</v>
      </c>
      <c r="E37">
        <v>301</v>
      </c>
      <c r="G37" s="4">
        <v>1</v>
      </c>
      <c r="H37" s="5">
        <f t="shared" si="3"/>
        <v>0</v>
      </c>
      <c r="I37" s="5">
        <f t="shared" si="3"/>
        <v>0</v>
      </c>
      <c r="J37" s="5">
        <f t="shared" si="3"/>
        <v>0</v>
      </c>
      <c r="K37" s="5">
        <f t="shared" si="3"/>
        <v>0</v>
      </c>
      <c r="L37" s="5">
        <f t="shared" si="3"/>
        <v>0</v>
      </c>
      <c r="M37" s="5">
        <f t="shared" si="3"/>
        <v>0</v>
      </c>
      <c r="N37" s="5">
        <f t="shared" si="3"/>
        <v>0</v>
      </c>
      <c r="O37" s="5">
        <f t="shared" si="3"/>
        <v>0</v>
      </c>
      <c r="P37" s="5">
        <f t="shared" si="3"/>
        <v>0</v>
      </c>
      <c r="Q37" s="5">
        <f t="shared" si="3"/>
        <v>0</v>
      </c>
      <c r="R37" s="5">
        <f t="shared" si="3"/>
        <v>0</v>
      </c>
      <c r="S37" s="5">
        <f t="shared" si="3"/>
        <v>0</v>
      </c>
    </row>
    <row r="38" spans="2:19" x14ac:dyDescent="0.35">
      <c r="B38">
        <v>5280</v>
      </c>
      <c r="C38" s="2" t="s">
        <v>52</v>
      </c>
      <c r="D38">
        <v>3</v>
      </c>
      <c r="E38">
        <v>301</v>
      </c>
      <c r="G38" s="4">
        <v>1</v>
      </c>
      <c r="H38" s="5">
        <f t="shared" si="3"/>
        <v>0</v>
      </c>
      <c r="I38" s="5">
        <f t="shared" si="3"/>
        <v>0</v>
      </c>
      <c r="J38" s="5">
        <f t="shared" si="3"/>
        <v>0</v>
      </c>
      <c r="K38" s="5">
        <f t="shared" si="3"/>
        <v>0</v>
      </c>
      <c r="L38" s="5">
        <f t="shared" si="3"/>
        <v>0</v>
      </c>
      <c r="M38" s="5">
        <f t="shared" si="3"/>
        <v>0</v>
      </c>
      <c r="N38" s="5">
        <f t="shared" si="3"/>
        <v>0</v>
      </c>
      <c r="O38" s="5">
        <f t="shared" si="3"/>
        <v>0</v>
      </c>
      <c r="P38" s="5">
        <f t="shared" si="3"/>
        <v>0</v>
      </c>
      <c r="Q38" s="5">
        <f t="shared" si="3"/>
        <v>0</v>
      </c>
      <c r="R38" s="5">
        <f t="shared" si="3"/>
        <v>0</v>
      </c>
      <c r="S38" s="5">
        <f t="shared" si="3"/>
        <v>0</v>
      </c>
    </row>
    <row r="39" spans="2:19" x14ac:dyDescent="0.35">
      <c r="B39">
        <v>5290</v>
      </c>
      <c r="C39" s="2" t="s">
        <v>53</v>
      </c>
      <c r="D39">
        <v>3</v>
      </c>
      <c r="E39">
        <v>301</v>
      </c>
      <c r="G39" s="4">
        <v>1</v>
      </c>
      <c r="H39" s="5">
        <f t="shared" si="3"/>
        <v>0</v>
      </c>
      <c r="I39" s="5">
        <f t="shared" si="3"/>
        <v>0</v>
      </c>
      <c r="J39" s="5">
        <f t="shared" si="3"/>
        <v>0</v>
      </c>
      <c r="K39" s="5">
        <f t="shared" si="3"/>
        <v>0</v>
      </c>
      <c r="L39" s="5">
        <f t="shared" si="3"/>
        <v>0</v>
      </c>
      <c r="M39" s="5">
        <f t="shared" si="3"/>
        <v>0</v>
      </c>
      <c r="N39" s="5">
        <f t="shared" si="3"/>
        <v>0</v>
      </c>
      <c r="O39" s="5">
        <f t="shared" si="3"/>
        <v>0</v>
      </c>
      <c r="P39" s="5">
        <f t="shared" si="3"/>
        <v>0</v>
      </c>
      <c r="Q39" s="5">
        <f t="shared" si="3"/>
        <v>0</v>
      </c>
      <c r="R39" s="5">
        <f t="shared" si="3"/>
        <v>0</v>
      </c>
      <c r="S39" s="5">
        <f t="shared" si="3"/>
        <v>0</v>
      </c>
    </row>
    <row r="40" spans="2:19" x14ac:dyDescent="0.35">
      <c r="B40">
        <v>5331</v>
      </c>
      <c r="C40" s="2" t="s">
        <v>54</v>
      </c>
      <c r="D40">
        <v>3</v>
      </c>
      <c r="E40">
        <v>301</v>
      </c>
      <c r="G40" s="4">
        <v>1</v>
      </c>
      <c r="H40" s="5">
        <f t="shared" ref="H40:S49" si="4">IF($G40&lt;&gt;0,VLOOKUP($G40,Fordeling,H$4+3,FALSE)*$F40,0)</f>
        <v>0</v>
      </c>
      <c r="I40" s="5">
        <f t="shared" si="4"/>
        <v>0</v>
      </c>
      <c r="J40" s="5">
        <f t="shared" si="4"/>
        <v>0</v>
      </c>
      <c r="K40" s="5">
        <f t="shared" si="4"/>
        <v>0</v>
      </c>
      <c r="L40" s="5">
        <f t="shared" si="4"/>
        <v>0</v>
      </c>
      <c r="M40" s="5">
        <f t="shared" si="4"/>
        <v>0</v>
      </c>
      <c r="N40" s="5">
        <f t="shared" si="4"/>
        <v>0</v>
      </c>
      <c r="O40" s="5">
        <f t="shared" si="4"/>
        <v>0</v>
      </c>
      <c r="P40" s="5">
        <f t="shared" si="4"/>
        <v>0</v>
      </c>
      <c r="Q40" s="5">
        <f t="shared" si="4"/>
        <v>0</v>
      </c>
      <c r="R40" s="5">
        <f t="shared" si="4"/>
        <v>0</v>
      </c>
      <c r="S40" s="5">
        <f t="shared" si="4"/>
        <v>0</v>
      </c>
    </row>
    <row r="41" spans="2:19" x14ac:dyDescent="0.35">
      <c r="B41">
        <v>5390</v>
      </c>
      <c r="C41" s="2" t="s">
        <v>55</v>
      </c>
      <c r="D41">
        <v>3</v>
      </c>
      <c r="E41">
        <v>301</v>
      </c>
      <c r="G41" s="4">
        <v>1</v>
      </c>
      <c r="H41" s="5">
        <f t="shared" si="4"/>
        <v>0</v>
      </c>
      <c r="I41" s="5">
        <f t="shared" si="4"/>
        <v>0</v>
      </c>
      <c r="J41" s="5">
        <f t="shared" si="4"/>
        <v>0</v>
      </c>
      <c r="K41" s="5">
        <f t="shared" si="4"/>
        <v>0</v>
      </c>
      <c r="L41" s="5">
        <f t="shared" si="4"/>
        <v>0</v>
      </c>
      <c r="M41" s="5">
        <f t="shared" si="4"/>
        <v>0</v>
      </c>
      <c r="N41" s="5">
        <f t="shared" si="4"/>
        <v>0</v>
      </c>
      <c r="O41" s="5">
        <f t="shared" si="4"/>
        <v>0</v>
      </c>
      <c r="P41" s="5">
        <f t="shared" si="4"/>
        <v>0</v>
      </c>
      <c r="Q41" s="5">
        <f t="shared" si="4"/>
        <v>0</v>
      </c>
      <c r="R41" s="5">
        <f t="shared" si="4"/>
        <v>0</v>
      </c>
      <c r="S41" s="5">
        <f t="shared" si="4"/>
        <v>0</v>
      </c>
    </row>
    <row r="42" spans="2:19" x14ac:dyDescent="0.35">
      <c r="B42">
        <v>5401</v>
      </c>
      <c r="C42" s="2" t="s">
        <v>56</v>
      </c>
      <c r="D42">
        <v>3</v>
      </c>
      <c r="E42">
        <v>301</v>
      </c>
      <c r="G42" s="4">
        <v>1</v>
      </c>
      <c r="H42" s="5">
        <f t="shared" si="4"/>
        <v>0</v>
      </c>
      <c r="I42" s="5">
        <f t="shared" si="4"/>
        <v>0</v>
      </c>
      <c r="J42" s="5">
        <f t="shared" si="4"/>
        <v>0</v>
      </c>
      <c r="K42" s="5">
        <f t="shared" si="4"/>
        <v>0</v>
      </c>
      <c r="L42" s="5">
        <f t="shared" si="4"/>
        <v>0</v>
      </c>
      <c r="M42" s="5">
        <f t="shared" si="4"/>
        <v>0</v>
      </c>
      <c r="N42" s="5">
        <f t="shared" si="4"/>
        <v>0</v>
      </c>
      <c r="O42" s="5">
        <f t="shared" si="4"/>
        <v>0</v>
      </c>
      <c r="P42" s="5">
        <f t="shared" si="4"/>
        <v>0</v>
      </c>
      <c r="Q42" s="5">
        <f t="shared" si="4"/>
        <v>0</v>
      </c>
      <c r="R42" s="5">
        <f t="shared" si="4"/>
        <v>0</v>
      </c>
      <c r="S42" s="5">
        <f t="shared" si="4"/>
        <v>0</v>
      </c>
    </row>
    <row r="43" spans="2:19" x14ac:dyDescent="0.35">
      <c r="B43">
        <v>5405</v>
      </c>
      <c r="C43" s="2" t="s">
        <v>57</v>
      </c>
      <c r="D43">
        <v>3</v>
      </c>
      <c r="E43">
        <v>301</v>
      </c>
      <c r="G43" s="4">
        <v>1</v>
      </c>
      <c r="H43" s="5">
        <f t="shared" si="4"/>
        <v>0</v>
      </c>
      <c r="I43" s="5">
        <f t="shared" si="4"/>
        <v>0</v>
      </c>
      <c r="J43" s="5">
        <f t="shared" si="4"/>
        <v>0</v>
      </c>
      <c r="K43" s="5">
        <f t="shared" si="4"/>
        <v>0</v>
      </c>
      <c r="L43" s="5">
        <f t="shared" si="4"/>
        <v>0</v>
      </c>
      <c r="M43" s="5">
        <f t="shared" si="4"/>
        <v>0</v>
      </c>
      <c r="N43" s="5">
        <f t="shared" si="4"/>
        <v>0</v>
      </c>
      <c r="O43" s="5">
        <f t="shared" si="4"/>
        <v>0</v>
      </c>
      <c r="P43" s="5">
        <f t="shared" si="4"/>
        <v>0</v>
      </c>
      <c r="Q43" s="5">
        <f t="shared" si="4"/>
        <v>0</v>
      </c>
      <c r="R43" s="5">
        <f t="shared" si="4"/>
        <v>0</v>
      </c>
      <c r="S43" s="5">
        <f t="shared" si="4"/>
        <v>0</v>
      </c>
    </row>
    <row r="44" spans="2:19" x14ac:dyDescent="0.35">
      <c r="B44">
        <v>5600</v>
      </c>
      <c r="C44" s="2" t="s">
        <v>58</v>
      </c>
      <c r="D44">
        <v>3</v>
      </c>
      <c r="E44">
        <v>301</v>
      </c>
      <c r="F44" s="3">
        <v>9000</v>
      </c>
      <c r="G44" s="4">
        <v>0</v>
      </c>
      <c r="H44" s="5">
        <v>250</v>
      </c>
      <c r="I44" s="5">
        <v>250</v>
      </c>
      <c r="J44" s="5">
        <v>250</v>
      </c>
      <c r="K44" s="5">
        <v>250</v>
      </c>
      <c r="L44" s="5">
        <v>250</v>
      </c>
      <c r="M44" s="16" t="s">
        <v>59</v>
      </c>
      <c r="N44" s="16" t="s">
        <v>59</v>
      </c>
      <c r="O44" s="5">
        <v>250</v>
      </c>
      <c r="P44" s="5">
        <v>250</v>
      </c>
      <c r="Q44" s="5">
        <v>250</v>
      </c>
      <c r="R44" s="5">
        <v>250</v>
      </c>
      <c r="S44" s="5">
        <v>250</v>
      </c>
    </row>
    <row r="45" spans="2:19" x14ac:dyDescent="0.35">
      <c r="B45">
        <v>5900</v>
      </c>
      <c r="C45" s="2" t="s">
        <v>60</v>
      </c>
      <c r="D45">
        <v>3</v>
      </c>
      <c r="E45">
        <v>301</v>
      </c>
      <c r="G45" s="4">
        <v>1</v>
      </c>
      <c r="H45" s="5">
        <f t="shared" si="4"/>
        <v>0</v>
      </c>
      <c r="I45" s="5">
        <f t="shared" si="4"/>
        <v>0</v>
      </c>
      <c r="J45" s="5">
        <f t="shared" si="4"/>
        <v>0</v>
      </c>
      <c r="K45" s="5">
        <f t="shared" si="4"/>
        <v>0</v>
      </c>
      <c r="L45" s="5">
        <f t="shared" si="4"/>
        <v>0</v>
      </c>
      <c r="M45" s="5">
        <f t="shared" si="4"/>
        <v>0</v>
      </c>
      <c r="N45" s="5">
        <f t="shared" si="4"/>
        <v>0</v>
      </c>
      <c r="O45" s="5">
        <f t="shared" si="4"/>
        <v>0</v>
      </c>
      <c r="P45" s="5">
        <f t="shared" si="4"/>
        <v>0</v>
      </c>
      <c r="Q45" s="5">
        <f t="shared" si="4"/>
        <v>0</v>
      </c>
      <c r="R45" s="5">
        <f t="shared" si="4"/>
        <v>0</v>
      </c>
      <c r="S45" s="5">
        <f t="shared" si="4"/>
        <v>0</v>
      </c>
    </row>
    <row r="46" spans="2:19" x14ac:dyDescent="0.35">
      <c r="B46">
        <v>5930</v>
      </c>
      <c r="C46" s="2" t="s">
        <v>61</v>
      </c>
      <c r="D46">
        <v>3</v>
      </c>
      <c r="E46">
        <v>301</v>
      </c>
      <c r="G46" s="4">
        <v>1</v>
      </c>
      <c r="H46" s="5">
        <f t="shared" si="4"/>
        <v>0</v>
      </c>
      <c r="I46" s="5">
        <f t="shared" si="4"/>
        <v>0</v>
      </c>
      <c r="J46" s="5">
        <f t="shared" si="4"/>
        <v>0</v>
      </c>
      <c r="K46" s="5">
        <f t="shared" si="4"/>
        <v>0</v>
      </c>
      <c r="L46" s="5">
        <f t="shared" si="4"/>
        <v>0</v>
      </c>
      <c r="M46" s="5">
        <f t="shared" si="4"/>
        <v>0</v>
      </c>
      <c r="N46" s="5">
        <f t="shared" si="4"/>
        <v>0</v>
      </c>
      <c r="O46" s="5">
        <f t="shared" si="4"/>
        <v>0</v>
      </c>
      <c r="P46" s="5">
        <f t="shared" si="4"/>
        <v>0</v>
      </c>
      <c r="Q46" s="5">
        <f t="shared" si="4"/>
        <v>0</v>
      </c>
      <c r="R46" s="5">
        <f t="shared" si="4"/>
        <v>0</v>
      </c>
      <c r="S46" s="5">
        <f t="shared" si="4"/>
        <v>0</v>
      </c>
    </row>
    <row r="47" spans="2:19" x14ac:dyDescent="0.35">
      <c r="B47">
        <v>6015</v>
      </c>
      <c r="C47" s="2" t="s">
        <v>62</v>
      </c>
      <c r="D47">
        <v>3</v>
      </c>
      <c r="E47">
        <v>301</v>
      </c>
      <c r="G47" s="4">
        <v>1</v>
      </c>
      <c r="H47" s="5">
        <f t="shared" si="4"/>
        <v>0</v>
      </c>
      <c r="I47" s="5">
        <f t="shared" si="4"/>
        <v>0</v>
      </c>
      <c r="J47" s="5">
        <f t="shared" si="4"/>
        <v>0</v>
      </c>
      <c r="K47" s="5">
        <f t="shared" si="4"/>
        <v>0</v>
      </c>
      <c r="L47" s="5">
        <f t="shared" si="4"/>
        <v>0</v>
      </c>
      <c r="M47" s="5">
        <f t="shared" si="4"/>
        <v>0</v>
      </c>
      <c r="N47" s="5">
        <f t="shared" si="4"/>
        <v>0</v>
      </c>
      <c r="O47" s="5">
        <f t="shared" si="4"/>
        <v>0</v>
      </c>
      <c r="P47" s="5">
        <f t="shared" si="4"/>
        <v>0</v>
      </c>
      <c r="Q47" s="5">
        <f t="shared" si="4"/>
        <v>0</v>
      </c>
      <c r="R47" s="5">
        <f t="shared" si="4"/>
        <v>0</v>
      </c>
      <c r="S47" s="5">
        <f t="shared" si="4"/>
        <v>0</v>
      </c>
    </row>
    <row r="48" spans="2:19" x14ac:dyDescent="0.35">
      <c r="B48">
        <v>6300</v>
      </c>
      <c r="C48" s="2" t="s">
        <v>63</v>
      </c>
      <c r="D48">
        <v>3</v>
      </c>
      <c r="E48">
        <v>301</v>
      </c>
      <c r="F48" s="3">
        <v>5000</v>
      </c>
      <c r="G48" s="4">
        <v>0</v>
      </c>
      <c r="H48" s="5">
        <f t="shared" si="4"/>
        <v>0</v>
      </c>
      <c r="I48" s="5">
        <f t="shared" si="4"/>
        <v>0</v>
      </c>
      <c r="J48" s="5">
        <f t="shared" si="4"/>
        <v>0</v>
      </c>
      <c r="K48" s="5">
        <f t="shared" si="4"/>
        <v>0</v>
      </c>
      <c r="L48" s="5">
        <f t="shared" si="4"/>
        <v>0</v>
      </c>
      <c r="M48" s="5">
        <f t="shared" si="4"/>
        <v>0</v>
      </c>
      <c r="N48" s="5">
        <f t="shared" si="4"/>
        <v>0</v>
      </c>
      <c r="O48" s="5">
        <f t="shared" si="4"/>
        <v>0</v>
      </c>
      <c r="P48" s="5">
        <f t="shared" si="4"/>
        <v>0</v>
      </c>
      <c r="Q48" s="5">
        <f t="shared" si="4"/>
        <v>0</v>
      </c>
      <c r="R48" s="5">
        <f t="shared" si="4"/>
        <v>0</v>
      </c>
      <c r="S48" s="5">
        <v>5000</v>
      </c>
    </row>
    <row r="49" spans="2:19" x14ac:dyDescent="0.35">
      <c r="B49">
        <v>6320</v>
      </c>
      <c r="C49" s="2" t="s">
        <v>64</v>
      </c>
      <c r="D49">
        <v>3</v>
      </c>
      <c r="E49">
        <v>301</v>
      </c>
      <c r="G49" s="4">
        <v>1</v>
      </c>
      <c r="H49" s="5">
        <f t="shared" si="4"/>
        <v>0</v>
      </c>
      <c r="I49" s="5">
        <f t="shared" si="4"/>
        <v>0</v>
      </c>
      <c r="J49" s="5">
        <f t="shared" si="4"/>
        <v>0</v>
      </c>
      <c r="K49" s="5">
        <f t="shared" si="4"/>
        <v>0</v>
      </c>
      <c r="L49" s="5">
        <f t="shared" si="4"/>
        <v>0</v>
      </c>
      <c r="M49" s="5">
        <f t="shared" si="4"/>
        <v>0</v>
      </c>
      <c r="N49" s="5">
        <f t="shared" si="4"/>
        <v>0</v>
      </c>
      <c r="O49" s="5">
        <f t="shared" si="4"/>
        <v>0</v>
      </c>
      <c r="P49" s="5">
        <f t="shared" si="4"/>
        <v>0</v>
      </c>
      <c r="Q49" s="5">
        <f t="shared" si="4"/>
        <v>0</v>
      </c>
      <c r="R49" s="5">
        <f t="shared" si="4"/>
        <v>0</v>
      </c>
      <c r="S49" s="5">
        <f t="shared" si="4"/>
        <v>0</v>
      </c>
    </row>
    <row r="50" spans="2:19" x14ac:dyDescent="0.35">
      <c r="B50">
        <v>6321</v>
      </c>
      <c r="C50" s="2" t="s">
        <v>65</v>
      </c>
      <c r="D50">
        <v>3</v>
      </c>
      <c r="E50">
        <v>301</v>
      </c>
      <c r="G50" s="4">
        <v>1</v>
      </c>
      <c r="H50" s="5">
        <f t="shared" ref="H50:S58" si="5">IF($G50&lt;&gt;0,VLOOKUP($G50,Fordeling,H$4+3,FALSE)*$F50,0)</f>
        <v>0</v>
      </c>
      <c r="I50" s="5">
        <f t="shared" si="5"/>
        <v>0</v>
      </c>
      <c r="J50" s="5">
        <f t="shared" si="5"/>
        <v>0</v>
      </c>
      <c r="K50" s="5">
        <f t="shared" si="5"/>
        <v>0</v>
      </c>
      <c r="L50" s="5">
        <f t="shared" si="5"/>
        <v>0</v>
      </c>
      <c r="M50" s="5">
        <f t="shared" si="5"/>
        <v>0</v>
      </c>
      <c r="N50" s="5">
        <f t="shared" si="5"/>
        <v>0</v>
      </c>
      <c r="O50" s="5">
        <f t="shared" si="5"/>
        <v>0</v>
      </c>
      <c r="P50" s="5">
        <f t="shared" si="5"/>
        <v>0</v>
      </c>
      <c r="Q50" s="5">
        <f t="shared" si="5"/>
        <v>0</v>
      </c>
      <c r="R50" s="5">
        <f t="shared" si="5"/>
        <v>0</v>
      </c>
      <c r="S50" s="5">
        <f t="shared" si="5"/>
        <v>0</v>
      </c>
    </row>
    <row r="51" spans="2:19" x14ac:dyDescent="0.35">
      <c r="B51">
        <v>6340</v>
      </c>
      <c r="C51" s="2" t="s">
        <v>66</v>
      </c>
      <c r="D51">
        <v>3</v>
      </c>
      <c r="E51">
        <v>301</v>
      </c>
      <c r="G51" s="4">
        <v>1</v>
      </c>
      <c r="H51" s="5">
        <f t="shared" si="5"/>
        <v>0</v>
      </c>
      <c r="I51" s="5">
        <f t="shared" si="5"/>
        <v>0</v>
      </c>
      <c r="J51" s="5">
        <f t="shared" si="5"/>
        <v>0</v>
      </c>
      <c r="K51" s="5">
        <f t="shared" si="5"/>
        <v>0</v>
      </c>
      <c r="L51" s="5">
        <f t="shared" si="5"/>
        <v>0</v>
      </c>
      <c r="M51" s="5">
        <f t="shared" si="5"/>
        <v>0</v>
      </c>
      <c r="N51" s="5">
        <f t="shared" si="5"/>
        <v>0</v>
      </c>
      <c r="O51" s="5">
        <f t="shared" si="5"/>
        <v>0</v>
      </c>
      <c r="P51" s="5">
        <f t="shared" si="5"/>
        <v>0</v>
      </c>
      <c r="Q51" s="5">
        <f t="shared" si="5"/>
        <v>0</v>
      </c>
      <c r="R51" s="5">
        <f t="shared" si="5"/>
        <v>0</v>
      </c>
      <c r="S51" s="5">
        <f t="shared" si="5"/>
        <v>0</v>
      </c>
    </row>
    <row r="52" spans="2:19" x14ac:dyDescent="0.35">
      <c r="B52">
        <v>6360</v>
      </c>
      <c r="C52" s="2" t="s">
        <v>67</v>
      </c>
      <c r="D52">
        <v>3</v>
      </c>
      <c r="E52">
        <v>301</v>
      </c>
      <c r="G52" s="4">
        <v>1</v>
      </c>
      <c r="H52" s="5">
        <f t="shared" si="5"/>
        <v>0</v>
      </c>
      <c r="I52" s="5">
        <f t="shared" si="5"/>
        <v>0</v>
      </c>
      <c r="J52" s="5">
        <f t="shared" si="5"/>
        <v>0</v>
      </c>
      <c r="K52" s="5">
        <f t="shared" si="5"/>
        <v>0</v>
      </c>
      <c r="L52" s="5">
        <f t="shared" si="5"/>
        <v>0</v>
      </c>
      <c r="M52" s="5">
        <f t="shared" si="5"/>
        <v>0</v>
      </c>
      <c r="N52" s="5">
        <f t="shared" si="5"/>
        <v>0</v>
      </c>
      <c r="O52" s="5">
        <f t="shared" si="5"/>
        <v>0</v>
      </c>
      <c r="P52" s="5">
        <f t="shared" si="5"/>
        <v>0</v>
      </c>
      <c r="Q52" s="5">
        <f t="shared" si="5"/>
        <v>0</v>
      </c>
      <c r="R52" s="5">
        <f t="shared" si="5"/>
        <v>0</v>
      </c>
      <c r="S52" s="5">
        <f t="shared" si="5"/>
        <v>0</v>
      </c>
    </row>
    <row r="53" spans="2:19" x14ac:dyDescent="0.35">
      <c r="B53">
        <v>6410</v>
      </c>
      <c r="C53" s="2" t="s">
        <v>68</v>
      </c>
      <c r="D53">
        <v>3</v>
      </c>
      <c r="E53">
        <v>301</v>
      </c>
      <c r="G53" s="4">
        <v>1</v>
      </c>
      <c r="H53" s="5">
        <f t="shared" si="5"/>
        <v>0</v>
      </c>
      <c r="I53" s="5">
        <f t="shared" si="5"/>
        <v>0</v>
      </c>
      <c r="J53" s="5">
        <f t="shared" si="5"/>
        <v>0</v>
      </c>
      <c r="K53" s="5">
        <f t="shared" si="5"/>
        <v>0</v>
      </c>
      <c r="L53" s="5">
        <f t="shared" si="5"/>
        <v>0</v>
      </c>
      <c r="M53" s="5">
        <f t="shared" si="5"/>
        <v>0</v>
      </c>
      <c r="N53" s="5">
        <f t="shared" si="5"/>
        <v>0</v>
      </c>
      <c r="O53" s="5">
        <f t="shared" si="5"/>
        <v>0</v>
      </c>
      <c r="P53" s="5">
        <f t="shared" si="5"/>
        <v>0</v>
      </c>
      <c r="Q53" s="5">
        <f t="shared" si="5"/>
        <v>0</v>
      </c>
      <c r="R53" s="5">
        <f t="shared" si="5"/>
        <v>0</v>
      </c>
      <c r="S53" s="5">
        <f t="shared" si="5"/>
        <v>0</v>
      </c>
    </row>
    <row r="54" spans="2:19" x14ac:dyDescent="0.35">
      <c r="B54">
        <v>6440</v>
      </c>
      <c r="C54" s="2" t="s">
        <v>69</v>
      </c>
      <c r="D54">
        <v>3</v>
      </c>
      <c r="E54">
        <v>301</v>
      </c>
      <c r="G54" s="4">
        <v>1</v>
      </c>
      <c r="H54" s="5">
        <f t="shared" si="5"/>
        <v>0</v>
      </c>
      <c r="I54" s="5">
        <f t="shared" si="5"/>
        <v>0</v>
      </c>
      <c r="J54" s="5">
        <f t="shared" si="5"/>
        <v>0</v>
      </c>
      <c r="K54" s="5">
        <f t="shared" si="5"/>
        <v>0</v>
      </c>
      <c r="L54" s="5">
        <f t="shared" si="5"/>
        <v>0</v>
      </c>
      <c r="M54" s="5">
        <f t="shared" si="5"/>
        <v>0</v>
      </c>
      <c r="N54" s="5">
        <f t="shared" si="5"/>
        <v>0</v>
      </c>
      <c r="O54" s="5">
        <f t="shared" si="5"/>
        <v>0</v>
      </c>
      <c r="P54" s="5">
        <f t="shared" si="5"/>
        <v>0</v>
      </c>
      <c r="Q54" s="5">
        <f t="shared" si="5"/>
        <v>0</v>
      </c>
      <c r="R54" s="5">
        <f t="shared" si="5"/>
        <v>0</v>
      </c>
      <c r="S54" s="5">
        <f t="shared" si="5"/>
        <v>0</v>
      </c>
    </row>
    <row r="55" spans="2:19" x14ac:dyDescent="0.35">
      <c r="B55">
        <v>6510</v>
      </c>
      <c r="C55" s="2" t="s">
        <v>70</v>
      </c>
      <c r="D55">
        <v>3</v>
      </c>
      <c r="E55">
        <v>301</v>
      </c>
      <c r="G55" s="4">
        <v>1</v>
      </c>
      <c r="H55" s="5">
        <f t="shared" si="5"/>
        <v>0</v>
      </c>
      <c r="I55" s="5">
        <f t="shared" si="5"/>
        <v>0</v>
      </c>
      <c r="J55" s="5">
        <f t="shared" si="5"/>
        <v>0</v>
      </c>
      <c r="K55" s="5">
        <f t="shared" si="5"/>
        <v>0</v>
      </c>
      <c r="L55" s="5">
        <f t="shared" si="5"/>
        <v>0</v>
      </c>
      <c r="M55" s="5">
        <f t="shared" si="5"/>
        <v>0</v>
      </c>
      <c r="N55" s="5">
        <f t="shared" si="5"/>
        <v>0</v>
      </c>
      <c r="O55" s="5">
        <f t="shared" si="5"/>
        <v>0</v>
      </c>
      <c r="P55" s="5">
        <f t="shared" si="5"/>
        <v>0</v>
      </c>
      <c r="Q55" s="5">
        <f t="shared" si="5"/>
        <v>0</v>
      </c>
      <c r="R55" s="5">
        <f t="shared" si="5"/>
        <v>0</v>
      </c>
      <c r="S55" s="5">
        <f t="shared" si="5"/>
        <v>0</v>
      </c>
    </row>
    <row r="56" spans="2:19" x14ac:dyDescent="0.35">
      <c r="B56">
        <v>6540</v>
      </c>
      <c r="C56" s="2" t="s">
        <v>71</v>
      </c>
      <c r="D56">
        <v>3</v>
      </c>
      <c r="E56">
        <v>301</v>
      </c>
      <c r="G56" s="4">
        <v>1</v>
      </c>
      <c r="H56" s="5">
        <f t="shared" si="5"/>
        <v>0</v>
      </c>
      <c r="I56" s="5">
        <f t="shared" si="5"/>
        <v>0</v>
      </c>
      <c r="J56" s="5">
        <f t="shared" si="5"/>
        <v>0</v>
      </c>
      <c r="K56" s="5">
        <f t="shared" si="5"/>
        <v>0</v>
      </c>
      <c r="L56" s="5">
        <f t="shared" si="5"/>
        <v>0</v>
      </c>
      <c r="M56" s="5">
        <f t="shared" si="5"/>
        <v>0</v>
      </c>
      <c r="N56" s="5">
        <f t="shared" si="5"/>
        <v>0</v>
      </c>
      <c r="O56" s="5">
        <f t="shared" si="5"/>
        <v>0</v>
      </c>
      <c r="P56" s="5">
        <f t="shared" si="5"/>
        <v>0</v>
      </c>
      <c r="Q56" s="5">
        <f t="shared" si="5"/>
        <v>0</v>
      </c>
      <c r="R56" s="5">
        <f t="shared" si="5"/>
        <v>0</v>
      </c>
      <c r="S56" s="5">
        <f t="shared" si="5"/>
        <v>0</v>
      </c>
    </row>
    <row r="57" spans="2:19" x14ac:dyDescent="0.35">
      <c r="B57">
        <v>6552</v>
      </c>
      <c r="C57" s="2" t="s">
        <v>72</v>
      </c>
      <c r="D57">
        <v>3</v>
      </c>
      <c r="E57">
        <v>301</v>
      </c>
      <c r="G57" s="4">
        <v>1</v>
      </c>
      <c r="H57" s="5">
        <f t="shared" si="5"/>
        <v>0</v>
      </c>
      <c r="I57" s="5">
        <f t="shared" si="5"/>
        <v>0</v>
      </c>
      <c r="J57" s="5">
        <f t="shared" si="5"/>
        <v>0</v>
      </c>
      <c r="K57" s="5">
        <f t="shared" si="5"/>
        <v>0</v>
      </c>
      <c r="L57" s="5">
        <f t="shared" si="5"/>
        <v>0</v>
      </c>
      <c r="M57" s="5">
        <f t="shared" si="5"/>
        <v>0</v>
      </c>
      <c r="N57" s="5">
        <f t="shared" si="5"/>
        <v>0</v>
      </c>
      <c r="O57" s="5">
        <f t="shared" si="5"/>
        <v>0</v>
      </c>
      <c r="P57" s="5">
        <f t="shared" si="5"/>
        <v>0</v>
      </c>
      <c r="Q57" s="5">
        <f t="shared" si="5"/>
        <v>0</v>
      </c>
      <c r="R57" s="5">
        <f t="shared" si="5"/>
        <v>0</v>
      </c>
      <c r="S57" s="5">
        <f t="shared" si="5"/>
        <v>0</v>
      </c>
    </row>
    <row r="58" spans="2:19" x14ac:dyDescent="0.35">
      <c r="B58">
        <v>6560</v>
      </c>
      <c r="C58" s="2" t="s">
        <v>73</v>
      </c>
      <c r="D58">
        <v>3</v>
      </c>
      <c r="E58">
        <v>301</v>
      </c>
      <c r="F58" s="3">
        <v>20000</v>
      </c>
      <c r="G58" s="4">
        <v>1</v>
      </c>
      <c r="H58" s="5">
        <f t="shared" si="5"/>
        <v>1666.6666666666665</v>
      </c>
      <c r="I58" s="5">
        <f t="shared" si="5"/>
        <v>1666.6666666666665</v>
      </c>
      <c r="J58" s="5">
        <f t="shared" si="5"/>
        <v>1666.6666666666665</v>
      </c>
      <c r="K58" s="5">
        <f t="shared" si="5"/>
        <v>1666.6666666666665</v>
      </c>
      <c r="L58" s="5">
        <f t="shared" si="5"/>
        <v>1666.6666666666665</v>
      </c>
      <c r="M58" s="5">
        <f t="shared" si="5"/>
        <v>1666.6666666666665</v>
      </c>
      <c r="N58" s="5">
        <f t="shared" si="5"/>
        <v>1666.6666666666665</v>
      </c>
      <c r="O58" s="5">
        <f t="shared" si="5"/>
        <v>1666.6666666666665</v>
      </c>
      <c r="P58" s="5">
        <f t="shared" si="5"/>
        <v>1666.6666666666665</v>
      </c>
      <c r="Q58" s="5">
        <f t="shared" si="5"/>
        <v>1666.6666666666665</v>
      </c>
      <c r="R58" s="5">
        <f t="shared" si="5"/>
        <v>1666.6666666666665</v>
      </c>
      <c r="S58" s="5">
        <f t="shared" si="5"/>
        <v>1666.6666666666665</v>
      </c>
    </row>
    <row r="59" spans="2:19" x14ac:dyDescent="0.35">
      <c r="B59">
        <v>6600</v>
      </c>
      <c r="C59" s="2" t="s">
        <v>74</v>
      </c>
      <c r="D59">
        <v>3</v>
      </c>
      <c r="E59">
        <v>301</v>
      </c>
      <c r="G59" s="4">
        <v>1</v>
      </c>
      <c r="H59" s="5">
        <f t="shared" ref="H59:S68" si="6">IF($G59&lt;&gt;0,VLOOKUP($G59,Fordeling,H$4+3,FALSE)*$F59,0)</f>
        <v>0</v>
      </c>
      <c r="I59" s="5">
        <f t="shared" si="6"/>
        <v>0</v>
      </c>
      <c r="J59" s="5">
        <f t="shared" si="6"/>
        <v>0</v>
      </c>
      <c r="K59" s="5">
        <f t="shared" si="6"/>
        <v>0</v>
      </c>
      <c r="L59" s="5">
        <f t="shared" si="6"/>
        <v>0</v>
      </c>
      <c r="M59" s="5">
        <f t="shared" si="6"/>
        <v>0</v>
      </c>
      <c r="N59" s="5">
        <f t="shared" si="6"/>
        <v>0</v>
      </c>
      <c r="O59" s="5">
        <f t="shared" si="6"/>
        <v>0</v>
      </c>
      <c r="P59" s="5">
        <f t="shared" si="6"/>
        <v>0</v>
      </c>
      <c r="Q59" s="5">
        <f t="shared" si="6"/>
        <v>0</v>
      </c>
      <c r="R59" s="5">
        <f t="shared" si="6"/>
        <v>0</v>
      </c>
      <c r="S59" s="5">
        <f t="shared" si="6"/>
        <v>0</v>
      </c>
    </row>
    <row r="60" spans="2:19" x14ac:dyDescent="0.35">
      <c r="B60">
        <v>6610</v>
      </c>
      <c r="C60" s="2" t="s">
        <v>75</v>
      </c>
      <c r="D60">
        <v>3</v>
      </c>
      <c r="E60">
        <v>301</v>
      </c>
      <c r="G60" s="4">
        <v>1</v>
      </c>
      <c r="H60" s="5">
        <f t="shared" si="6"/>
        <v>0</v>
      </c>
      <c r="I60" s="5">
        <f t="shared" si="6"/>
        <v>0</v>
      </c>
      <c r="J60" s="5">
        <f t="shared" si="6"/>
        <v>0</v>
      </c>
      <c r="K60" s="5">
        <f t="shared" si="6"/>
        <v>0</v>
      </c>
      <c r="L60" s="5">
        <f t="shared" si="6"/>
        <v>0</v>
      </c>
      <c r="M60" s="5">
        <f t="shared" si="6"/>
        <v>0</v>
      </c>
      <c r="N60" s="5">
        <f t="shared" si="6"/>
        <v>0</v>
      </c>
      <c r="O60" s="5">
        <f t="shared" si="6"/>
        <v>0</v>
      </c>
      <c r="P60" s="5">
        <f t="shared" si="6"/>
        <v>0</v>
      </c>
      <c r="Q60" s="5">
        <f t="shared" si="6"/>
        <v>0</v>
      </c>
      <c r="R60" s="5">
        <f t="shared" si="6"/>
        <v>0</v>
      </c>
      <c r="S60" s="5">
        <f t="shared" si="6"/>
        <v>0</v>
      </c>
    </row>
    <row r="61" spans="2:19" x14ac:dyDescent="0.35">
      <c r="B61">
        <v>6611</v>
      </c>
      <c r="C61" s="2" t="s">
        <v>76</v>
      </c>
      <c r="D61">
        <v>3</v>
      </c>
      <c r="E61">
        <v>301</v>
      </c>
      <c r="G61" s="4">
        <v>1</v>
      </c>
      <c r="H61" s="5">
        <f t="shared" si="6"/>
        <v>0</v>
      </c>
      <c r="I61" s="5">
        <f t="shared" si="6"/>
        <v>0</v>
      </c>
      <c r="J61" s="5">
        <f t="shared" si="6"/>
        <v>0</v>
      </c>
      <c r="K61" s="5">
        <f t="shared" si="6"/>
        <v>0</v>
      </c>
      <c r="L61" s="5">
        <f t="shared" si="6"/>
        <v>0</v>
      </c>
      <c r="M61" s="5">
        <f t="shared" si="6"/>
        <v>0</v>
      </c>
      <c r="N61" s="5">
        <f t="shared" si="6"/>
        <v>0</v>
      </c>
      <c r="O61" s="5">
        <f t="shared" si="6"/>
        <v>0</v>
      </c>
      <c r="P61" s="5">
        <f t="shared" si="6"/>
        <v>0</v>
      </c>
      <c r="Q61" s="5">
        <f t="shared" si="6"/>
        <v>0</v>
      </c>
      <c r="R61" s="5">
        <f t="shared" si="6"/>
        <v>0</v>
      </c>
      <c r="S61" s="5">
        <f t="shared" si="6"/>
        <v>0</v>
      </c>
    </row>
    <row r="62" spans="2:19" x14ac:dyDescent="0.35">
      <c r="B62">
        <v>6620</v>
      </c>
      <c r="C62" s="2" t="s">
        <v>77</v>
      </c>
      <c r="D62">
        <v>3</v>
      </c>
      <c r="E62">
        <v>301</v>
      </c>
      <c r="G62" s="4">
        <v>1</v>
      </c>
      <c r="H62" s="5">
        <f t="shared" si="6"/>
        <v>0</v>
      </c>
      <c r="I62" s="5">
        <f t="shared" si="6"/>
        <v>0</v>
      </c>
      <c r="J62" s="5">
        <f t="shared" si="6"/>
        <v>0</v>
      </c>
      <c r="K62" s="5">
        <f t="shared" si="6"/>
        <v>0</v>
      </c>
      <c r="L62" s="5">
        <f t="shared" si="6"/>
        <v>0</v>
      </c>
      <c r="M62" s="5">
        <f t="shared" si="6"/>
        <v>0</v>
      </c>
      <c r="N62" s="5">
        <f t="shared" si="6"/>
        <v>0</v>
      </c>
      <c r="O62" s="5">
        <f t="shared" si="6"/>
        <v>0</v>
      </c>
      <c r="P62" s="5">
        <f t="shared" si="6"/>
        <v>0</v>
      </c>
      <c r="Q62" s="5">
        <f t="shared" si="6"/>
        <v>0</v>
      </c>
      <c r="R62" s="5">
        <f t="shared" si="6"/>
        <v>0</v>
      </c>
      <c r="S62" s="5">
        <f t="shared" si="6"/>
        <v>0</v>
      </c>
    </row>
    <row r="63" spans="2:19" x14ac:dyDescent="0.35">
      <c r="B63">
        <v>6625</v>
      </c>
      <c r="C63" s="2" t="s">
        <v>78</v>
      </c>
      <c r="D63">
        <v>3</v>
      </c>
      <c r="E63">
        <v>301</v>
      </c>
      <c r="G63" s="4">
        <v>1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  <c r="N63" s="5">
        <f t="shared" si="6"/>
        <v>0</v>
      </c>
      <c r="O63" s="5">
        <f t="shared" si="6"/>
        <v>0</v>
      </c>
      <c r="P63" s="5">
        <f t="shared" si="6"/>
        <v>0</v>
      </c>
      <c r="Q63" s="5">
        <f t="shared" si="6"/>
        <v>0</v>
      </c>
      <c r="R63" s="5">
        <f t="shared" si="6"/>
        <v>0</v>
      </c>
      <c r="S63" s="5">
        <f t="shared" si="6"/>
        <v>0</v>
      </c>
    </row>
    <row r="64" spans="2:19" x14ac:dyDescent="0.35">
      <c r="B64">
        <v>6630</v>
      </c>
      <c r="C64" s="2" t="s">
        <v>79</v>
      </c>
      <c r="D64">
        <v>3</v>
      </c>
      <c r="E64">
        <v>301</v>
      </c>
      <c r="G64" s="4">
        <v>1</v>
      </c>
      <c r="H64" s="5">
        <f t="shared" si="6"/>
        <v>0</v>
      </c>
      <c r="I64" s="5">
        <f t="shared" si="6"/>
        <v>0</v>
      </c>
      <c r="J64" s="5">
        <f t="shared" si="6"/>
        <v>0</v>
      </c>
      <c r="K64" s="5">
        <f t="shared" si="6"/>
        <v>0</v>
      </c>
      <c r="L64" s="5">
        <f t="shared" si="6"/>
        <v>0</v>
      </c>
      <c r="M64" s="5">
        <f t="shared" si="6"/>
        <v>0</v>
      </c>
      <c r="N64" s="5">
        <f t="shared" si="6"/>
        <v>0</v>
      </c>
      <c r="O64" s="5">
        <f t="shared" si="6"/>
        <v>0</v>
      </c>
      <c r="P64" s="5">
        <f t="shared" si="6"/>
        <v>0</v>
      </c>
      <c r="Q64" s="5">
        <f t="shared" si="6"/>
        <v>0</v>
      </c>
      <c r="R64" s="5">
        <f t="shared" si="6"/>
        <v>0</v>
      </c>
      <c r="S64" s="5">
        <f t="shared" si="6"/>
        <v>0</v>
      </c>
    </row>
    <row r="65" spans="2:19" x14ac:dyDescent="0.35">
      <c r="B65">
        <v>6705</v>
      </c>
      <c r="C65" s="2" t="s">
        <v>80</v>
      </c>
      <c r="D65">
        <v>3</v>
      </c>
      <c r="E65">
        <v>301</v>
      </c>
      <c r="F65" s="3">
        <v>10000</v>
      </c>
      <c r="G65" s="4"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v>10000</v>
      </c>
    </row>
    <row r="66" spans="2:19" x14ac:dyDescent="0.35">
      <c r="B66">
        <v>6710</v>
      </c>
      <c r="C66" s="15" t="s">
        <v>81</v>
      </c>
      <c r="D66">
        <v>3</v>
      </c>
      <c r="E66">
        <v>301</v>
      </c>
      <c r="F66" s="3">
        <v>30000</v>
      </c>
      <c r="G66" s="4">
        <v>1</v>
      </c>
      <c r="H66" s="5">
        <f t="shared" si="6"/>
        <v>2500</v>
      </c>
      <c r="I66" s="5">
        <f t="shared" si="6"/>
        <v>2500</v>
      </c>
      <c r="J66" s="5">
        <f t="shared" si="6"/>
        <v>2500</v>
      </c>
      <c r="K66" s="5">
        <f t="shared" si="6"/>
        <v>2500</v>
      </c>
      <c r="L66" s="5">
        <f t="shared" si="6"/>
        <v>2500</v>
      </c>
      <c r="M66" s="5">
        <f t="shared" si="6"/>
        <v>2500</v>
      </c>
      <c r="N66" s="5">
        <f t="shared" si="6"/>
        <v>2500</v>
      </c>
      <c r="O66" s="5">
        <f t="shared" si="6"/>
        <v>2500</v>
      </c>
      <c r="P66" s="5">
        <f t="shared" si="6"/>
        <v>2500</v>
      </c>
      <c r="Q66" s="5">
        <f t="shared" si="6"/>
        <v>2500</v>
      </c>
      <c r="R66" s="5">
        <f t="shared" si="6"/>
        <v>2500</v>
      </c>
      <c r="S66" s="5">
        <f t="shared" si="6"/>
        <v>2500</v>
      </c>
    </row>
    <row r="67" spans="2:19" x14ac:dyDescent="0.35">
      <c r="B67">
        <v>6800</v>
      </c>
      <c r="C67" s="2" t="s">
        <v>82</v>
      </c>
      <c r="D67">
        <v>3</v>
      </c>
      <c r="E67">
        <v>301</v>
      </c>
      <c r="G67" s="4">
        <v>1</v>
      </c>
      <c r="H67" s="5">
        <f t="shared" si="6"/>
        <v>0</v>
      </c>
      <c r="I67" s="5">
        <f t="shared" si="6"/>
        <v>0</v>
      </c>
      <c r="J67" s="5">
        <f t="shared" si="6"/>
        <v>0</v>
      </c>
      <c r="K67" s="5">
        <f t="shared" si="6"/>
        <v>0</v>
      </c>
      <c r="L67" s="5">
        <f t="shared" si="6"/>
        <v>0</v>
      </c>
      <c r="M67" s="5">
        <f t="shared" si="6"/>
        <v>0</v>
      </c>
      <c r="N67" s="5">
        <f t="shared" si="6"/>
        <v>0</v>
      </c>
      <c r="O67" s="5">
        <f t="shared" si="6"/>
        <v>0</v>
      </c>
      <c r="P67" s="5">
        <f t="shared" si="6"/>
        <v>0</v>
      </c>
      <c r="Q67" s="5">
        <f t="shared" si="6"/>
        <v>0</v>
      </c>
      <c r="R67" s="5">
        <f t="shared" si="6"/>
        <v>0</v>
      </c>
      <c r="S67" s="5">
        <f t="shared" si="6"/>
        <v>0</v>
      </c>
    </row>
    <row r="68" spans="2:19" x14ac:dyDescent="0.35">
      <c r="B68">
        <v>6820</v>
      </c>
      <c r="C68" s="2" t="s">
        <v>83</v>
      </c>
      <c r="D68">
        <v>3</v>
      </c>
      <c r="E68">
        <v>301</v>
      </c>
      <c r="G68" s="4">
        <v>1</v>
      </c>
      <c r="H68" s="5">
        <f t="shared" si="6"/>
        <v>0</v>
      </c>
      <c r="I68" s="5">
        <f t="shared" si="6"/>
        <v>0</v>
      </c>
      <c r="J68" s="5">
        <f t="shared" si="6"/>
        <v>0</v>
      </c>
      <c r="K68" s="5">
        <f t="shared" si="6"/>
        <v>0</v>
      </c>
      <c r="L68" s="5">
        <f t="shared" si="6"/>
        <v>0</v>
      </c>
      <c r="M68" s="5">
        <f t="shared" si="6"/>
        <v>0</v>
      </c>
      <c r="N68" s="5">
        <f t="shared" si="6"/>
        <v>0</v>
      </c>
      <c r="O68" s="5">
        <f t="shared" si="6"/>
        <v>0</v>
      </c>
      <c r="P68" s="5">
        <f t="shared" si="6"/>
        <v>0</v>
      </c>
      <c r="Q68" s="5">
        <f t="shared" si="6"/>
        <v>0</v>
      </c>
      <c r="R68" s="5">
        <f t="shared" si="6"/>
        <v>0</v>
      </c>
      <c r="S68" s="5">
        <f t="shared" si="6"/>
        <v>0</v>
      </c>
    </row>
    <row r="69" spans="2:19" x14ac:dyDescent="0.35">
      <c r="B69">
        <v>6830</v>
      </c>
      <c r="C69" s="2" t="s">
        <v>84</v>
      </c>
      <c r="D69">
        <v>3</v>
      </c>
      <c r="E69">
        <v>301</v>
      </c>
      <c r="G69" s="4">
        <v>1</v>
      </c>
      <c r="H69" s="5">
        <f t="shared" ref="H69:S78" si="7">IF($G69&lt;&gt;0,VLOOKUP($G69,Fordeling,H$4+3,FALSE)*$F69,0)</f>
        <v>0</v>
      </c>
      <c r="I69" s="5">
        <f t="shared" si="7"/>
        <v>0</v>
      </c>
      <c r="J69" s="5">
        <f t="shared" si="7"/>
        <v>0</v>
      </c>
      <c r="K69" s="5">
        <f t="shared" si="7"/>
        <v>0</v>
      </c>
      <c r="L69" s="5">
        <f t="shared" si="7"/>
        <v>0</v>
      </c>
      <c r="M69" s="5">
        <f t="shared" si="7"/>
        <v>0</v>
      </c>
      <c r="N69" s="5">
        <f t="shared" si="7"/>
        <v>0</v>
      </c>
      <c r="O69" s="5">
        <f t="shared" si="7"/>
        <v>0</v>
      </c>
      <c r="P69" s="5">
        <f t="shared" si="7"/>
        <v>0</v>
      </c>
      <c r="Q69" s="5">
        <f t="shared" si="7"/>
        <v>0</v>
      </c>
      <c r="R69" s="5">
        <f t="shared" si="7"/>
        <v>0</v>
      </c>
      <c r="S69" s="5">
        <f t="shared" si="7"/>
        <v>0</v>
      </c>
    </row>
    <row r="70" spans="2:19" x14ac:dyDescent="0.35">
      <c r="B70">
        <v>6850</v>
      </c>
      <c r="C70" s="2" t="s">
        <v>85</v>
      </c>
      <c r="D70">
        <v>3</v>
      </c>
      <c r="E70">
        <v>301</v>
      </c>
      <c r="G70" s="4">
        <v>1</v>
      </c>
      <c r="H70" s="5">
        <f t="shared" si="7"/>
        <v>0</v>
      </c>
      <c r="I70" s="5">
        <f t="shared" si="7"/>
        <v>0</v>
      </c>
      <c r="J70" s="5">
        <f t="shared" si="7"/>
        <v>0</v>
      </c>
      <c r="K70" s="5">
        <f t="shared" si="7"/>
        <v>0</v>
      </c>
      <c r="L70" s="5">
        <f t="shared" si="7"/>
        <v>0</v>
      </c>
      <c r="M70" s="5">
        <f t="shared" si="7"/>
        <v>0</v>
      </c>
      <c r="N70" s="5">
        <f t="shared" si="7"/>
        <v>0</v>
      </c>
      <c r="O70" s="5">
        <f t="shared" si="7"/>
        <v>0</v>
      </c>
      <c r="P70" s="5">
        <f t="shared" si="7"/>
        <v>0</v>
      </c>
      <c r="Q70" s="5">
        <f t="shared" si="7"/>
        <v>0</v>
      </c>
      <c r="R70" s="5">
        <f t="shared" si="7"/>
        <v>0</v>
      </c>
      <c r="S70" s="5">
        <f t="shared" si="7"/>
        <v>0</v>
      </c>
    </row>
    <row r="71" spans="2:19" x14ac:dyDescent="0.35">
      <c r="B71">
        <v>6860</v>
      </c>
      <c r="C71" s="2" t="s">
        <v>86</v>
      </c>
      <c r="D71">
        <v>3</v>
      </c>
      <c r="E71">
        <v>301</v>
      </c>
      <c r="F71" s="3">
        <v>5000</v>
      </c>
      <c r="G71" s="4">
        <v>1</v>
      </c>
      <c r="H71" s="5">
        <f t="shared" si="7"/>
        <v>416.66666666666663</v>
      </c>
      <c r="I71" s="5">
        <f t="shared" si="7"/>
        <v>416.66666666666663</v>
      </c>
      <c r="J71" s="5">
        <f t="shared" si="7"/>
        <v>416.66666666666663</v>
      </c>
      <c r="K71" s="5">
        <f t="shared" si="7"/>
        <v>416.66666666666663</v>
      </c>
      <c r="L71" s="5">
        <f t="shared" si="7"/>
        <v>416.66666666666663</v>
      </c>
      <c r="M71" s="5">
        <f t="shared" si="7"/>
        <v>416.66666666666663</v>
      </c>
      <c r="N71" s="5">
        <f t="shared" si="7"/>
        <v>416.66666666666663</v>
      </c>
      <c r="O71" s="5">
        <f t="shared" si="7"/>
        <v>416.66666666666663</v>
      </c>
      <c r="P71" s="5">
        <f t="shared" si="7"/>
        <v>416.66666666666663</v>
      </c>
      <c r="Q71" s="5">
        <f t="shared" si="7"/>
        <v>416.66666666666663</v>
      </c>
      <c r="R71" s="5">
        <f t="shared" si="7"/>
        <v>416.66666666666663</v>
      </c>
      <c r="S71" s="5">
        <f t="shared" si="7"/>
        <v>416.66666666666663</v>
      </c>
    </row>
    <row r="72" spans="2:19" x14ac:dyDescent="0.35">
      <c r="B72">
        <v>6900</v>
      </c>
      <c r="C72" s="2" t="s">
        <v>87</v>
      </c>
      <c r="D72">
        <v>3</v>
      </c>
      <c r="E72">
        <v>301</v>
      </c>
      <c r="G72" s="4">
        <v>1</v>
      </c>
      <c r="H72" s="5">
        <f t="shared" si="7"/>
        <v>0</v>
      </c>
      <c r="I72" s="5">
        <f t="shared" si="7"/>
        <v>0</v>
      </c>
      <c r="J72" s="5">
        <f t="shared" si="7"/>
        <v>0</v>
      </c>
      <c r="K72" s="5">
        <f t="shared" si="7"/>
        <v>0</v>
      </c>
      <c r="L72" s="5">
        <f t="shared" si="7"/>
        <v>0</v>
      </c>
      <c r="M72" s="5">
        <f t="shared" si="7"/>
        <v>0</v>
      </c>
      <c r="N72" s="5">
        <f t="shared" si="7"/>
        <v>0</v>
      </c>
      <c r="O72" s="5">
        <f t="shared" si="7"/>
        <v>0</v>
      </c>
      <c r="P72" s="5">
        <f t="shared" si="7"/>
        <v>0</v>
      </c>
      <c r="Q72" s="5">
        <f t="shared" si="7"/>
        <v>0</v>
      </c>
      <c r="R72" s="5">
        <f t="shared" si="7"/>
        <v>0</v>
      </c>
      <c r="S72" s="5">
        <f t="shared" si="7"/>
        <v>0</v>
      </c>
    </row>
    <row r="73" spans="2:19" x14ac:dyDescent="0.35">
      <c r="B73">
        <v>6902</v>
      </c>
      <c r="C73" s="2" t="s">
        <v>88</v>
      </c>
      <c r="D73">
        <v>3</v>
      </c>
      <c r="E73">
        <v>301</v>
      </c>
      <c r="G73" s="4">
        <v>1</v>
      </c>
      <c r="H73" s="5">
        <f t="shared" si="7"/>
        <v>0</v>
      </c>
      <c r="I73" s="5">
        <f t="shared" si="7"/>
        <v>0</v>
      </c>
      <c r="J73" s="5">
        <f t="shared" si="7"/>
        <v>0</v>
      </c>
      <c r="K73" s="5">
        <f t="shared" si="7"/>
        <v>0</v>
      </c>
      <c r="L73" s="5">
        <f t="shared" si="7"/>
        <v>0</v>
      </c>
      <c r="M73" s="5">
        <f t="shared" si="7"/>
        <v>0</v>
      </c>
      <c r="N73" s="5">
        <f t="shared" si="7"/>
        <v>0</v>
      </c>
      <c r="O73" s="5">
        <f t="shared" si="7"/>
        <v>0</v>
      </c>
      <c r="P73" s="5">
        <f t="shared" si="7"/>
        <v>0</v>
      </c>
      <c r="Q73" s="5">
        <f t="shared" si="7"/>
        <v>0</v>
      </c>
      <c r="R73" s="5">
        <f t="shared" si="7"/>
        <v>0</v>
      </c>
      <c r="S73" s="5">
        <f t="shared" si="7"/>
        <v>0</v>
      </c>
    </row>
    <row r="74" spans="2:19" x14ac:dyDescent="0.35">
      <c r="B74">
        <v>6907</v>
      </c>
      <c r="C74" s="2" t="s">
        <v>89</v>
      </c>
      <c r="D74">
        <v>3</v>
      </c>
      <c r="E74">
        <v>301</v>
      </c>
      <c r="G74" s="4">
        <v>1</v>
      </c>
      <c r="H74" s="5">
        <f t="shared" si="7"/>
        <v>0</v>
      </c>
      <c r="I74" s="5">
        <f t="shared" si="7"/>
        <v>0</v>
      </c>
      <c r="J74" s="5">
        <f t="shared" si="7"/>
        <v>0</v>
      </c>
      <c r="K74" s="5">
        <f t="shared" si="7"/>
        <v>0</v>
      </c>
      <c r="L74" s="5">
        <f t="shared" si="7"/>
        <v>0</v>
      </c>
      <c r="M74" s="5">
        <f t="shared" si="7"/>
        <v>0</v>
      </c>
      <c r="N74" s="5">
        <f t="shared" si="7"/>
        <v>0</v>
      </c>
      <c r="O74" s="5">
        <f t="shared" si="7"/>
        <v>0</v>
      </c>
      <c r="P74" s="5">
        <f t="shared" si="7"/>
        <v>0</v>
      </c>
      <c r="Q74" s="5">
        <f t="shared" si="7"/>
        <v>0</v>
      </c>
      <c r="R74" s="5">
        <f t="shared" si="7"/>
        <v>0</v>
      </c>
      <c r="S74" s="5">
        <f t="shared" si="7"/>
        <v>0</v>
      </c>
    </row>
    <row r="75" spans="2:19" x14ac:dyDescent="0.35">
      <c r="B75">
        <v>6940</v>
      </c>
      <c r="C75" s="2" t="s">
        <v>90</v>
      </c>
      <c r="D75">
        <v>3</v>
      </c>
      <c r="E75">
        <v>301</v>
      </c>
      <c r="G75" s="4">
        <v>1</v>
      </c>
      <c r="H75" s="5">
        <f t="shared" si="7"/>
        <v>0</v>
      </c>
      <c r="I75" s="5">
        <f t="shared" si="7"/>
        <v>0</v>
      </c>
      <c r="J75" s="5">
        <f t="shared" si="7"/>
        <v>0</v>
      </c>
      <c r="K75" s="5">
        <f t="shared" si="7"/>
        <v>0</v>
      </c>
      <c r="L75" s="5">
        <f t="shared" si="7"/>
        <v>0</v>
      </c>
      <c r="M75" s="5">
        <f t="shared" si="7"/>
        <v>0</v>
      </c>
      <c r="N75" s="5">
        <f t="shared" si="7"/>
        <v>0</v>
      </c>
      <c r="O75" s="5">
        <f t="shared" si="7"/>
        <v>0</v>
      </c>
      <c r="P75" s="5">
        <f t="shared" si="7"/>
        <v>0</v>
      </c>
      <c r="Q75" s="5">
        <f t="shared" si="7"/>
        <v>0</v>
      </c>
      <c r="R75" s="5">
        <f t="shared" si="7"/>
        <v>0</v>
      </c>
      <c r="S75" s="5">
        <f t="shared" si="7"/>
        <v>0</v>
      </c>
    </row>
    <row r="76" spans="2:19" x14ac:dyDescent="0.35">
      <c r="B76">
        <v>7000</v>
      </c>
      <c r="C76" s="2" t="s">
        <v>91</v>
      </c>
      <c r="D76">
        <v>3</v>
      </c>
      <c r="E76">
        <v>301</v>
      </c>
      <c r="G76" s="4">
        <v>1</v>
      </c>
      <c r="H76" s="5">
        <f t="shared" si="7"/>
        <v>0</v>
      </c>
      <c r="I76" s="5">
        <f t="shared" si="7"/>
        <v>0</v>
      </c>
      <c r="J76" s="5">
        <f t="shared" si="7"/>
        <v>0</v>
      </c>
      <c r="K76" s="5">
        <f t="shared" si="7"/>
        <v>0</v>
      </c>
      <c r="L76" s="5">
        <f t="shared" si="7"/>
        <v>0</v>
      </c>
      <c r="M76" s="5">
        <f t="shared" si="7"/>
        <v>0</v>
      </c>
      <c r="N76" s="5">
        <f t="shared" si="7"/>
        <v>0</v>
      </c>
      <c r="O76" s="5">
        <f t="shared" si="7"/>
        <v>0</v>
      </c>
      <c r="P76" s="5">
        <f t="shared" si="7"/>
        <v>0</v>
      </c>
      <c r="Q76" s="5">
        <f t="shared" si="7"/>
        <v>0</v>
      </c>
      <c r="R76" s="5">
        <f t="shared" si="7"/>
        <v>0</v>
      </c>
      <c r="S76" s="5">
        <f t="shared" si="7"/>
        <v>0</v>
      </c>
    </row>
    <row r="77" spans="2:19" x14ac:dyDescent="0.35">
      <c r="B77">
        <v>7040</v>
      </c>
      <c r="C77" s="2" t="s">
        <v>92</v>
      </c>
      <c r="D77">
        <v>3</v>
      </c>
      <c r="E77">
        <v>301</v>
      </c>
      <c r="G77" s="4">
        <v>1</v>
      </c>
      <c r="H77" s="5">
        <f t="shared" si="7"/>
        <v>0</v>
      </c>
      <c r="I77" s="5">
        <f t="shared" si="7"/>
        <v>0</v>
      </c>
      <c r="J77" s="5">
        <f t="shared" si="7"/>
        <v>0</v>
      </c>
      <c r="K77" s="5">
        <f t="shared" si="7"/>
        <v>0</v>
      </c>
      <c r="L77" s="5">
        <f t="shared" si="7"/>
        <v>0</v>
      </c>
      <c r="M77" s="5">
        <f t="shared" si="7"/>
        <v>0</v>
      </c>
      <c r="N77" s="5">
        <f t="shared" si="7"/>
        <v>0</v>
      </c>
      <c r="O77" s="5">
        <f t="shared" si="7"/>
        <v>0</v>
      </c>
      <c r="P77" s="5">
        <f t="shared" si="7"/>
        <v>0</v>
      </c>
      <c r="Q77" s="5">
        <f t="shared" si="7"/>
        <v>0</v>
      </c>
      <c r="R77" s="5">
        <f t="shared" si="7"/>
        <v>0</v>
      </c>
      <c r="S77" s="5">
        <f t="shared" si="7"/>
        <v>0</v>
      </c>
    </row>
    <row r="78" spans="2:19" x14ac:dyDescent="0.35">
      <c r="B78">
        <v>7100</v>
      </c>
      <c r="C78" s="2" t="s">
        <v>93</v>
      </c>
      <c r="D78">
        <v>3</v>
      </c>
      <c r="E78">
        <v>301</v>
      </c>
      <c r="F78" s="3">
        <v>3000</v>
      </c>
      <c r="G78" s="4">
        <v>1</v>
      </c>
      <c r="H78" s="5">
        <f t="shared" si="7"/>
        <v>250</v>
      </c>
      <c r="I78" s="5">
        <f t="shared" si="7"/>
        <v>250</v>
      </c>
      <c r="J78" s="5">
        <f t="shared" si="7"/>
        <v>250</v>
      </c>
      <c r="K78" s="5">
        <f t="shared" si="7"/>
        <v>250</v>
      </c>
      <c r="L78" s="5">
        <f t="shared" si="7"/>
        <v>250</v>
      </c>
      <c r="M78" s="5">
        <f t="shared" si="7"/>
        <v>250</v>
      </c>
      <c r="N78" s="5">
        <f t="shared" si="7"/>
        <v>250</v>
      </c>
      <c r="O78" s="5">
        <f t="shared" si="7"/>
        <v>250</v>
      </c>
      <c r="P78" s="5">
        <f t="shared" si="7"/>
        <v>250</v>
      </c>
      <c r="Q78" s="5">
        <f t="shared" si="7"/>
        <v>250</v>
      </c>
      <c r="R78" s="5">
        <f t="shared" si="7"/>
        <v>250</v>
      </c>
      <c r="S78" s="5">
        <f t="shared" si="7"/>
        <v>250</v>
      </c>
    </row>
    <row r="79" spans="2:19" x14ac:dyDescent="0.35">
      <c r="B79">
        <v>7140</v>
      </c>
      <c r="C79" s="2" t="s">
        <v>94</v>
      </c>
      <c r="D79">
        <v>3</v>
      </c>
      <c r="E79">
        <v>301</v>
      </c>
      <c r="G79" s="4">
        <v>1</v>
      </c>
      <c r="H79" s="5">
        <f t="shared" ref="H79:S88" si="8">IF($G79&lt;&gt;0,VLOOKUP($G79,Fordeling,H$4+3,FALSE)*$F79,0)</f>
        <v>0</v>
      </c>
      <c r="I79" s="5">
        <f t="shared" si="8"/>
        <v>0</v>
      </c>
      <c r="J79" s="5">
        <f t="shared" si="8"/>
        <v>0</v>
      </c>
      <c r="K79" s="5">
        <f t="shared" si="8"/>
        <v>0</v>
      </c>
      <c r="L79" s="5">
        <f t="shared" si="8"/>
        <v>0</v>
      </c>
      <c r="M79" s="5">
        <f t="shared" si="8"/>
        <v>0</v>
      </c>
      <c r="N79" s="5">
        <f t="shared" si="8"/>
        <v>0</v>
      </c>
      <c r="O79" s="5">
        <f t="shared" si="8"/>
        <v>0</v>
      </c>
      <c r="P79" s="5">
        <f t="shared" si="8"/>
        <v>0</v>
      </c>
      <c r="Q79" s="5">
        <f t="shared" si="8"/>
        <v>0</v>
      </c>
      <c r="R79" s="5">
        <f t="shared" si="8"/>
        <v>0</v>
      </c>
      <c r="S79" s="5">
        <f t="shared" si="8"/>
        <v>0</v>
      </c>
    </row>
    <row r="80" spans="2:19" x14ac:dyDescent="0.35">
      <c r="B80">
        <v>7150</v>
      </c>
      <c r="C80" s="2" t="s">
        <v>95</v>
      </c>
      <c r="D80">
        <v>3</v>
      </c>
      <c r="E80">
        <v>301</v>
      </c>
      <c r="G80" s="4">
        <v>1</v>
      </c>
      <c r="H80" s="5">
        <f t="shared" si="8"/>
        <v>0</v>
      </c>
      <c r="I80" s="5">
        <f t="shared" si="8"/>
        <v>0</v>
      </c>
      <c r="J80" s="5">
        <f t="shared" si="8"/>
        <v>0</v>
      </c>
      <c r="K80" s="5">
        <f t="shared" si="8"/>
        <v>0</v>
      </c>
      <c r="L80" s="5">
        <f t="shared" si="8"/>
        <v>0</v>
      </c>
      <c r="M80" s="5">
        <f t="shared" si="8"/>
        <v>0</v>
      </c>
      <c r="N80" s="5">
        <f t="shared" si="8"/>
        <v>0</v>
      </c>
      <c r="O80" s="5">
        <f t="shared" si="8"/>
        <v>0</v>
      </c>
      <c r="P80" s="5">
        <f t="shared" si="8"/>
        <v>0</v>
      </c>
      <c r="Q80" s="5">
        <f t="shared" si="8"/>
        <v>0</v>
      </c>
      <c r="R80" s="5">
        <f t="shared" si="8"/>
        <v>0</v>
      </c>
      <c r="S80" s="5">
        <f t="shared" si="8"/>
        <v>0</v>
      </c>
    </row>
    <row r="81" spans="2:19" x14ac:dyDescent="0.35">
      <c r="B81">
        <v>7192</v>
      </c>
      <c r="C81" s="2" t="s">
        <v>96</v>
      </c>
      <c r="D81">
        <v>3</v>
      </c>
      <c r="E81">
        <v>301</v>
      </c>
      <c r="G81" s="4">
        <v>1</v>
      </c>
      <c r="H81" s="5">
        <f t="shared" si="8"/>
        <v>0</v>
      </c>
      <c r="I81" s="5">
        <f t="shared" si="8"/>
        <v>0</v>
      </c>
      <c r="J81" s="5">
        <f t="shared" si="8"/>
        <v>0</v>
      </c>
      <c r="K81" s="5">
        <f t="shared" si="8"/>
        <v>0</v>
      </c>
      <c r="L81" s="5">
        <f t="shared" si="8"/>
        <v>0</v>
      </c>
      <c r="M81" s="5">
        <f t="shared" si="8"/>
        <v>0</v>
      </c>
      <c r="N81" s="5">
        <f t="shared" si="8"/>
        <v>0</v>
      </c>
      <c r="O81" s="5">
        <f t="shared" si="8"/>
        <v>0</v>
      </c>
      <c r="P81" s="5">
        <f t="shared" si="8"/>
        <v>0</v>
      </c>
      <c r="Q81" s="5">
        <f t="shared" si="8"/>
        <v>0</v>
      </c>
      <c r="R81" s="5">
        <f t="shared" si="8"/>
        <v>0</v>
      </c>
      <c r="S81" s="5">
        <f t="shared" si="8"/>
        <v>0</v>
      </c>
    </row>
    <row r="82" spans="2:19" x14ac:dyDescent="0.35">
      <c r="B82">
        <v>7320</v>
      </c>
      <c r="C82" s="2" t="s">
        <v>97</v>
      </c>
      <c r="D82">
        <v>3</v>
      </c>
      <c r="E82">
        <v>301</v>
      </c>
      <c r="G82" s="4">
        <v>1</v>
      </c>
      <c r="H82" s="5">
        <f t="shared" si="8"/>
        <v>0</v>
      </c>
      <c r="I82" s="5">
        <f t="shared" si="8"/>
        <v>0</v>
      </c>
      <c r="J82" s="5">
        <f t="shared" si="8"/>
        <v>0</v>
      </c>
      <c r="K82" s="5">
        <f t="shared" si="8"/>
        <v>0</v>
      </c>
      <c r="L82" s="5">
        <f t="shared" si="8"/>
        <v>0</v>
      </c>
      <c r="M82" s="5">
        <f t="shared" si="8"/>
        <v>0</v>
      </c>
      <c r="N82" s="5">
        <f t="shared" si="8"/>
        <v>0</v>
      </c>
      <c r="O82" s="5">
        <f t="shared" si="8"/>
        <v>0</v>
      </c>
      <c r="P82" s="5">
        <f t="shared" si="8"/>
        <v>0</v>
      </c>
      <c r="Q82" s="5">
        <f t="shared" si="8"/>
        <v>0</v>
      </c>
      <c r="R82" s="5">
        <f t="shared" si="8"/>
        <v>0</v>
      </c>
      <c r="S82" s="5">
        <f t="shared" si="8"/>
        <v>0</v>
      </c>
    </row>
    <row r="83" spans="2:19" x14ac:dyDescent="0.35">
      <c r="B83">
        <v>7323</v>
      </c>
      <c r="C83" s="2" t="s">
        <v>98</v>
      </c>
      <c r="D83">
        <v>3</v>
      </c>
      <c r="E83">
        <v>301</v>
      </c>
      <c r="G83" s="4">
        <v>1</v>
      </c>
      <c r="H83" s="5">
        <f t="shared" si="8"/>
        <v>0</v>
      </c>
      <c r="I83" s="5">
        <f t="shared" si="8"/>
        <v>0</v>
      </c>
      <c r="J83" s="5">
        <f t="shared" si="8"/>
        <v>0</v>
      </c>
      <c r="K83" s="5">
        <f t="shared" si="8"/>
        <v>0</v>
      </c>
      <c r="L83" s="5">
        <f t="shared" si="8"/>
        <v>0</v>
      </c>
      <c r="M83" s="5">
        <f t="shared" si="8"/>
        <v>0</v>
      </c>
      <c r="N83" s="5">
        <f t="shared" si="8"/>
        <v>0</v>
      </c>
      <c r="O83" s="5">
        <f t="shared" si="8"/>
        <v>0</v>
      </c>
      <c r="P83" s="5">
        <f t="shared" si="8"/>
        <v>0</v>
      </c>
      <c r="Q83" s="5">
        <f t="shared" si="8"/>
        <v>0</v>
      </c>
      <c r="R83" s="5">
        <f t="shared" si="8"/>
        <v>0</v>
      </c>
      <c r="S83" s="5">
        <f t="shared" si="8"/>
        <v>0</v>
      </c>
    </row>
    <row r="84" spans="2:19" x14ac:dyDescent="0.35">
      <c r="B84">
        <v>7360</v>
      </c>
      <c r="C84" s="2" t="s">
        <v>99</v>
      </c>
      <c r="D84">
        <v>3</v>
      </c>
      <c r="E84">
        <v>301</v>
      </c>
      <c r="G84" s="4">
        <v>1</v>
      </c>
      <c r="H84" s="5">
        <f t="shared" si="8"/>
        <v>0</v>
      </c>
      <c r="I84" s="5">
        <f t="shared" si="8"/>
        <v>0</v>
      </c>
      <c r="J84" s="5">
        <f t="shared" si="8"/>
        <v>0</v>
      </c>
      <c r="K84" s="5">
        <f t="shared" si="8"/>
        <v>0</v>
      </c>
      <c r="L84" s="5">
        <f t="shared" si="8"/>
        <v>0</v>
      </c>
      <c r="M84" s="5">
        <f t="shared" si="8"/>
        <v>0</v>
      </c>
      <c r="N84" s="5">
        <f t="shared" si="8"/>
        <v>0</v>
      </c>
      <c r="O84" s="5">
        <f t="shared" si="8"/>
        <v>0</v>
      </c>
      <c r="P84" s="5">
        <f t="shared" si="8"/>
        <v>0</v>
      </c>
      <c r="Q84" s="5">
        <f t="shared" si="8"/>
        <v>0</v>
      </c>
      <c r="R84" s="5">
        <f t="shared" si="8"/>
        <v>0</v>
      </c>
      <c r="S84" s="5">
        <f t="shared" si="8"/>
        <v>0</v>
      </c>
    </row>
    <row r="85" spans="2:19" x14ac:dyDescent="0.35">
      <c r="B85">
        <v>7410</v>
      </c>
      <c r="C85" s="2" t="s">
        <v>100</v>
      </c>
      <c r="D85">
        <v>3</v>
      </c>
      <c r="E85">
        <v>301</v>
      </c>
      <c r="F85" s="3">
        <v>3000</v>
      </c>
      <c r="G85" s="4">
        <v>1</v>
      </c>
      <c r="H85" s="5">
        <f t="shared" si="8"/>
        <v>250</v>
      </c>
      <c r="I85" s="5">
        <f t="shared" si="8"/>
        <v>250</v>
      </c>
      <c r="J85" s="5">
        <f t="shared" si="8"/>
        <v>250</v>
      </c>
      <c r="K85" s="5">
        <f t="shared" si="8"/>
        <v>250</v>
      </c>
      <c r="L85" s="5">
        <f t="shared" si="8"/>
        <v>250</v>
      </c>
      <c r="M85" s="5">
        <f t="shared" si="8"/>
        <v>250</v>
      </c>
      <c r="N85" s="5">
        <f t="shared" si="8"/>
        <v>250</v>
      </c>
      <c r="O85" s="5">
        <f t="shared" si="8"/>
        <v>250</v>
      </c>
      <c r="P85" s="5">
        <f t="shared" si="8"/>
        <v>250</v>
      </c>
      <c r="Q85" s="5">
        <f t="shared" si="8"/>
        <v>250</v>
      </c>
      <c r="R85" s="5">
        <f t="shared" si="8"/>
        <v>250</v>
      </c>
      <c r="S85" s="5">
        <f t="shared" si="8"/>
        <v>250</v>
      </c>
    </row>
    <row r="86" spans="2:19" x14ac:dyDescent="0.35">
      <c r="B86">
        <v>7420</v>
      </c>
      <c r="C86" s="2" t="s">
        <v>101</v>
      </c>
      <c r="D86">
        <v>3</v>
      </c>
      <c r="E86">
        <v>301</v>
      </c>
      <c r="F86" s="3">
        <v>5000</v>
      </c>
      <c r="G86" s="4">
        <v>1</v>
      </c>
      <c r="H86" s="5">
        <f t="shared" si="8"/>
        <v>416.66666666666663</v>
      </c>
      <c r="I86" s="5">
        <f t="shared" si="8"/>
        <v>416.66666666666663</v>
      </c>
      <c r="J86" s="5">
        <f t="shared" si="8"/>
        <v>416.66666666666663</v>
      </c>
      <c r="K86" s="5">
        <f t="shared" si="8"/>
        <v>416.66666666666663</v>
      </c>
      <c r="L86" s="5">
        <f t="shared" si="8"/>
        <v>416.66666666666663</v>
      </c>
      <c r="M86" s="5">
        <f t="shared" si="8"/>
        <v>416.66666666666663</v>
      </c>
      <c r="N86" s="5">
        <f t="shared" si="8"/>
        <v>416.66666666666663</v>
      </c>
      <c r="O86" s="5">
        <f t="shared" si="8"/>
        <v>416.66666666666663</v>
      </c>
      <c r="P86" s="5">
        <f t="shared" si="8"/>
        <v>416.66666666666663</v>
      </c>
      <c r="Q86" s="5">
        <f t="shared" si="8"/>
        <v>416.66666666666663</v>
      </c>
      <c r="R86" s="5">
        <f t="shared" si="8"/>
        <v>416.66666666666663</v>
      </c>
      <c r="S86" s="5">
        <f t="shared" si="8"/>
        <v>416.66666666666663</v>
      </c>
    </row>
    <row r="87" spans="2:19" x14ac:dyDescent="0.35">
      <c r="B87">
        <v>7430</v>
      </c>
      <c r="C87" s="2" t="s">
        <v>102</v>
      </c>
      <c r="D87">
        <v>3</v>
      </c>
      <c r="E87">
        <v>301</v>
      </c>
      <c r="G87" s="4">
        <v>1</v>
      </c>
      <c r="H87" s="5">
        <f t="shared" si="8"/>
        <v>0</v>
      </c>
      <c r="I87" s="5">
        <f t="shared" si="8"/>
        <v>0</v>
      </c>
      <c r="J87" s="5">
        <f t="shared" si="8"/>
        <v>0</v>
      </c>
      <c r="K87" s="5">
        <f t="shared" si="8"/>
        <v>0</v>
      </c>
      <c r="L87" s="5">
        <f t="shared" si="8"/>
        <v>0</v>
      </c>
      <c r="M87" s="5">
        <f t="shared" si="8"/>
        <v>0</v>
      </c>
      <c r="N87" s="5">
        <f t="shared" si="8"/>
        <v>0</v>
      </c>
      <c r="O87" s="5">
        <f t="shared" si="8"/>
        <v>0</v>
      </c>
      <c r="P87" s="5">
        <f t="shared" si="8"/>
        <v>0</v>
      </c>
      <c r="Q87" s="5">
        <f t="shared" si="8"/>
        <v>0</v>
      </c>
      <c r="R87" s="5">
        <f t="shared" si="8"/>
        <v>0</v>
      </c>
      <c r="S87" s="5">
        <f t="shared" si="8"/>
        <v>0</v>
      </c>
    </row>
    <row r="88" spans="2:19" x14ac:dyDescent="0.35">
      <c r="B88">
        <v>7500</v>
      </c>
      <c r="C88" s="2" t="s">
        <v>103</v>
      </c>
      <c r="D88">
        <v>3</v>
      </c>
      <c r="E88">
        <v>301</v>
      </c>
      <c r="G88" s="4">
        <v>1</v>
      </c>
      <c r="H88" s="5">
        <f t="shared" si="8"/>
        <v>0</v>
      </c>
      <c r="I88" s="5">
        <f t="shared" si="8"/>
        <v>0</v>
      </c>
      <c r="J88" s="5">
        <f t="shared" si="8"/>
        <v>0</v>
      </c>
      <c r="K88" s="5">
        <f t="shared" si="8"/>
        <v>0</v>
      </c>
      <c r="L88" s="5">
        <f t="shared" si="8"/>
        <v>0</v>
      </c>
      <c r="M88" s="5">
        <f t="shared" si="8"/>
        <v>0</v>
      </c>
      <c r="N88" s="5">
        <f t="shared" si="8"/>
        <v>0</v>
      </c>
      <c r="O88" s="5">
        <f t="shared" si="8"/>
        <v>0</v>
      </c>
      <c r="P88" s="5">
        <f t="shared" si="8"/>
        <v>0</v>
      </c>
      <c r="Q88" s="5">
        <f t="shared" si="8"/>
        <v>0</v>
      </c>
      <c r="R88" s="5">
        <f t="shared" si="8"/>
        <v>0</v>
      </c>
      <c r="S88" s="5">
        <f t="shared" si="8"/>
        <v>0</v>
      </c>
    </row>
    <row r="89" spans="2:19" x14ac:dyDescent="0.35">
      <c r="B89">
        <v>7600</v>
      </c>
      <c r="C89" s="2" t="s">
        <v>104</v>
      </c>
      <c r="D89">
        <v>3</v>
      </c>
      <c r="E89">
        <v>301</v>
      </c>
      <c r="G89" s="4">
        <v>1</v>
      </c>
      <c r="H89" s="5">
        <f t="shared" ref="H89:S95" si="9">IF($G89&lt;&gt;0,VLOOKUP($G89,Fordeling,H$4+3,FALSE)*$F89,0)</f>
        <v>0</v>
      </c>
      <c r="I89" s="5">
        <f t="shared" si="9"/>
        <v>0</v>
      </c>
      <c r="J89" s="5">
        <f t="shared" si="9"/>
        <v>0</v>
      </c>
      <c r="K89" s="5">
        <f t="shared" si="9"/>
        <v>0</v>
      </c>
      <c r="L89" s="5">
        <f t="shared" si="9"/>
        <v>0</v>
      </c>
      <c r="M89" s="5">
        <f t="shared" si="9"/>
        <v>0</v>
      </c>
      <c r="N89" s="5">
        <f t="shared" si="9"/>
        <v>0</v>
      </c>
      <c r="O89" s="5">
        <f t="shared" si="9"/>
        <v>0</v>
      </c>
      <c r="P89" s="5">
        <f t="shared" si="9"/>
        <v>0</v>
      </c>
      <c r="Q89" s="5">
        <f t="shared" si="9"/>
        <v>0</v>
      </c>
      <c r="R89" s="5">
        <f t="shared" si="9"/>
        <v>0</v>
      </c>
      <c r="S89" s="5">
        <f t="shared" si="9"/>
        <v>0</v>
      </c>
    </row>
    <row r="90" spans="2:19" x14ac:dyDescent="0.35">
      <c r="B90">
        <v>7770</v>
      </c>
      <c r="C90" s="2" t="s">
        <v>105</v>
      </c>
      <c r="D90">
        <v>3</v>
      </c>
      <c r="E90">
        <v>301</v>
      </c>
      <c r="G90" s="4">
        <v>1</v>
      </c>
      <c r="H90" s="5">
        <f t="shared" si="9"/>
        <v>0</v>
      </c>
      <c r="I90" s="5">
        <f t="shared" si="9"/>
        <v>0</v>
      </c>
      <c r="J90" s="5">
        <f t="shared" si="9"/>
        <v>0</v>
      </c>
      <c r="K90" s="5">
        <f t="shared" si="9"/>
        <v>0</v>
      </c>
      <c r="L90" s="5">
        <f t="shared" si="9"/>
        <v>0</v>
      </c>
      <c r="M90" s="5">
        <f t="shared" si="9"/>
        <v>0</v>
      </c>
      <c r="N90" s="5">
        <f t="shared" si="9"/>
        <v>0</v>
      </c>
      <c r="O90" s="5">
        <f t="shared" si="9"/>
        <v>0</v>
      </c>
      <c r="P90" s="5">
        <f t="shared" si="9"/>
        <v>0</v>
      </c>
      <c r="Q90" s="5">
        <f t="shared" si="9"/>
        <v>0</v>
      </c>
      <c r="R90" s="5">
        <f t="shared" si="9"/>
        <v>0</v>
      </c>
      <c r="S90" s="5">
        <f t="shared" si="9"/>
        <v>0</v>
      </c>
    </row>
    <row r="91" spans="2:19" x14ac:dyDescent="0.35">
      <c r="B91">
        <v>7771</v>
      </c>
      <c r="C91" s="2" t="s">
        <v>106</v>
      </c>
      <c r="D91">
        <v>3</v>
      </c>
      <c r="E91">
        <v>301</v>
      </c>
      <c r="G91" s="4">
        <v>1</v>
      </c>
      <c r="H91" s="5">
        <f t="shared" si="9"/>
        <v>0</v>
      </c>
      <c r="I91" s="5">
        <f t="shared" si="9"/>
        <v>0</v>
      </c>
      <c r="J91" s="5">
        <f t="shared" si="9"/>
        <v>0</v>
      </c>
      <c r="K91" s="5">
        <f t="shared" si="9"/>
        <v>0</v>
      </c>
      <c r="L91" s="5">
        <f t="shared" si="9"/>
        <v>0</v>
      </c>
      <c r="M91" s="5">
        <f t="shared" si="9"/>
        <v>0</v>
      </c>
      <c r="N91" s="5">
        <f t="shared" si="9"/>
        <v>0</v>
      </c>
      <c r="O91" s="5">
        <f t="shared" si="9"/>
        <v>0</v>
      </c>
      <c r="P91" s="5">
        <f t="shared" si="9"/>
        <v>0</v>
      </c>
      <c r="Q91" s="5">
        <f t="shared" si="9"/>
        <v>0</v>
      </c>
      <c r="R91" s="5">
        <f t="shared" si="9"/>
        <v>0</v>
      </c>
      <c r="S91" s="5">
        <f t="shared" si="9"/>
        <v>0</v>
      </c>
    </row>
    <row r="92" spans="2:19" x14ac:dyDescent="0.35">
      <c r="B92">
        <v>7798</v>
      </c>
      <c r="C92" s="2" t="s">
        <v>107</v>
      </c>
      <c r="D92">
        <v>3</v>
      </c>
      <c r="E92">
        <v>301</v>
      </c>
      <c r="G92" s="4">
        <v>1</v>
      </c>
      <c r="H92" s="5">
        <f t="shared" si="9"/>
        <v>0</v>
      </c>
      <c r="I92" s="5">
        <f t="shared" si="9"/>
        <v>0</v>
      </c>
      <c r="J92" s="5">
        <f t="shared" si="9"/>
        <v>0</v>
      </c>
      <c r="K92" s="5">
        <f t="shared" si="9"/>
        <v>0</v>
      </c>
      <c r="L92" s="5">
        <f t="shared" si="9"/>
        <v>0</v>
      </c>
      <c r="M92" s="5">
        <f t="shared" si="9"/>
        <v>0</v>
      </c>
      <c r="N92" s="5">
        <f t="shared" si="9"/>
        <v>0</v>
      </c>
      <c r="O92" s="5">
        <f t="shared" si="9"/>
        <v>0</v>
      </c>
      <c r="P92" s="5">
        <f t="shared" si="9"/>
        <v>0</v>
      </c>
      <c r="Q92" s="5">
        <f t="shared" si="9"/>
        <v>0</v>
      </c>
      <c r="R92" s="5">
        <f t="shared" si="9"/>
        <v>0</v>
      </c>
      <c r="S92" s="5">
        <f t="shared" si="9"/>
        <v>0</v>
      </c>
    </row>
    <row r="93" spans="2:19" x14ac:dyDescent="0.35">
      <c r="B93">
        <v>7830</v>
      </c>
      <c r="C93" s="2" t="s">
        <v>108</v>
      </c>
      <c r="D93">
        <v>3</v>
      </c>
      <c r="E93">
        <v>301</v>
      </c>
      <c r="G93" s="4">
        <v>1</v>
      </c>
      <c r="H93" s="5">
        <f t="shared" si="9"/>
        <v>0</v>
      </c>
      <c r="I93" s="5">
        <f t="shared" si="9"/>
        <v>0</v>
      </c>
      <c r="J93" s="5">
        <f t="shared" si="9"/>
        <v>0</v>
      </c>
      <c r="K93" s="5">
        <f t="shared" si="9"/>
        <v>0</v>
      </c>
      <c r="L93" s="5">
        <f t="shared" si="9"/>
        <v>0</v>
      </c>
      <c r="M93" s="5">
        <f t="shared" si="9"/>
        <v>0</v>
      </c>
      <c r="N93" s="5">
        <f t="shared" si="9"/>
        <v>0</v>
      </c>
      <c r="O93" s="5">
        <f t="shared" si="9"/>
        <v>0</v>
      </c>
      <c r="P93" s="5">
        <f t="shared" si="9"/>
        <v>0</v>
      </c>
      <c r="Q93" s="5">
        <f t="shared" si="9"/>
        <v>0</v>
      </c>
      <c r="R93" s="5">
        <f t="shared" si="9"/>
        <v>0</v>
      </c>
      <c r="S93" s="5">
        <f t="shared" si="9"/>
        <v>0</v>
      </c>
    </row>
    <row r="94" spans="2:19" x14ac:dyDescent="0.35">
      <c r="B94">
        <v>8040</v>
      </c>
      <c r="C94" s="2" t="s">
        <v>109</v>
      </c>
      <c r="D94">
        <v>3</v>
      </c>
      <c r="E94">
        <v>301</v>
      </c>
      <c r="G94" s="4">
        <v>1</v>
      </c>
      <c r="H94" s="5">
        <f t="shared" si="9"/>
        <v>0</v>
      </c>
      <c r="I94" s="5">
        <f t="shared" si="9"/>
        <v>0</v>
      </c>
      <c r="J94" s="5">
        <f t="shared" si="9"/>
        <v>0</v>
      </c>
      <c r="K94" s="5">
        <f t="shared" si="9"/>
        <v>0</v>
      </c>
      <c r="L94" s="5">
        <f t="shared" si="9"/>
        <v>0</v>
      </c>
      <c r="M94" s="5">
        <f t="shared" si="9"/>
        <v>0</v>
      </c>
      <c r="N94" s="5">
        <f t="shared" si="9"/>
        <v>0</v>
      </c>
      <c r="O94" s="5">
        <f t="shared" si="9"/>
        <v>0</v>
      </c>
      <c r="P94" s="5">
        <f t="shared" si="9"/>
        <v>0</v>
      </c>
      <c r="Q94" s="5">
        <f t="shared" si="9"/>
        <v>0</v>
      </c>
      <c r="R94" s="5">
        <f t="shared" si="9"/>
        <v>0</v>
      </c>
      <c r="S94" s="5">
        <f t="shared" si="9"/>
        <v>0</v>
      </c>
    </row>
    <row r="95" spans="2:19" x14ac:dyDescent="0.35">
      <c r="B95">
        <v>8140</v>
      </c>
      <c r="C95" s="2" t="s">
        <v>110</v>
      </c>
      <c r="D95">
        <v>3</v>
      </c>
      <c r="E95">
        <v>301</v>
      </c>
      <c r="G95" s="4">
        <v>1</v>
      </c>
      <c r="H95" s="5">
        <f t="shared" si="9"/>
        <v>0</v>
      </c>
      <c r="I95" s="5">
        <f t="shared" si="9"/>
        <v>0</v>
      </c>
      <c r="J95" s="5">
        <f t="shared" si="9"/>
        <v>0</v>
      </c>
      <c r="K95" s="5">
        <f t="shared" si="9"/>
        <v>0</v>
      </c>
      <c r="L95" s="5">
        <f t="shared" si="9"/>
        <v>0</v>
      </c>
      <c r="M95" s="5">
        <f t="shared" si="9"/>
        <v>0</v>
      </c>
      <c r="N95" s="5">
        <f t="shared" si="9"/>
        <v>0</v>
      </c>
      <c r="O95" s="5">
        <f t="shared" si="9"/>
        <v>0</v>
      </c>
      <c r="P95" s="5">
        <f t="shared" si="9"/>
        <v>0</v>
      </c>
      <c r="Q95" s="5">
        <f t="shared" si="9"/>
        <v>0</v>
      </c>
      <c r="R95" s="5">
        <f t="shared" si="9"/>
        <v>0</v>
      </c>
      <c r="S95" s="5">
        <f t="shared" si="9"/>
        <v>0</v>
      </c>
    </row>
    <row r="97" spans="3:6" x14ac:dyDescent="0.35">
      <c r="C97" s="15" t="s">
        <v>111</v>
      </c>
      <c r="F97" s="3">
        <f>SUM(F6:F25)</f>
        <v>159000</v>
      </c>
    </row>
    <row r="98" spans="3:6" x14ac:dyDescent="0.35">
      <c r="C98" s="17" t="s">
        <v>112</v>
      </c>
      <c r="F98" s="3">
        <f>SUM(F26:F94)</f>
        <v>156000</v>
      </c>
    </row>
    <row r="99" spans="3:6" x14ac:dyDescent="0.35">
      <c r="C99" s="17" t="s">
        <v>113</v>
      </c>
      <c r="F99" s="3">
        <f>F97-F98</f>
        <v>3000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A7DA-2049-4944-A547-A8C8AC59776A}">
  <dimension ref="A1:T97"/>
  <sheetViews>
    <sheetView workbookViewId="0">
      <selection activeCell="H15" sqref="H15"/>
    </sheetView>
  </sheetViews>
  <sheetFormatPr baseColWidth="10" defaultRowHeight="14.5" x14ac:dyDescent="0.35"/>
  <cols>
    <col min="1" max="1" width="1.453125" customWidth="1"/>
    <col min="2" max="2" width="8.1796875" bestFit="1" customWidth="1"/>
    <col min="3" max="3" width="31.453125" style="2" customWidth="1"/>
    <col min="4" max="5" width="9.26953125" customWidth="1"/>
    <col min="6" max="6" width="13.81640625" style="3" bestFit="1" customWidth="1"/>
    <col min="7" max="7" width="9.81640625" style="4" customWidth="1"/>
    <col min="8" max="15" width="10.90625" style="5"/>
    <col min="16" max="16" width="11.81640625" style="5" bestFit="1" customWidth="1"/>
    <col min="17" max="19" width="10.90625" style="5"/>
    <col min="20" max="20" width="10.90625" style="6"/>
  </cols>
  <sheetData>
    <row r="1" spans="1:20" x14ac:dyDescent="0.35">
      <c r="A1" s="1"/>
      <c r="B1" s="1"/>
      <c r="G1" s="18" t="s">
        <v>114</v>
      </c>
      <c r="H1" s="19"/>
      <c r="I1" s="19"/>
      <c r="J1" s="19"/>
      <c r="K1" s="19"/>
    </row>
    <row r="2" spans="1:20" x14ac:dyDescent="0.35">
      <c r="A2" s="1"/>
      <c r="B2" s="1"/>
      <c r="G2" s="18" t="s">
        <v>115</v>
      </c>
      <c r="H2" s="20"/>
      <c r="I2" s="20"/>
      <c r="J2" s="20"/>
      <c r="K2" s="19"/>
    </row>
    <row r="3" spans="1:20" x14ac:dyDescent="0.35">
      <c r="G3" s="18" t="s">
        <v>116</v>
      </c>
      <c r="H3" s="20"/>
      <c r="I3" s="20"/>
      <c r="J3" s="20"/>
      <c r="K3" s="19"/>
    </row>
    <row r="4" spans="1:20" x14ac:dyDescent="0.35">
      <c r="H4" s="9">
        <v>1</v>
      </c>
      <c r="I4" s="9">
        <v>2</v>
      </c>
      <c r="J4" s="9">
        <v>3</v>
      </c>
      <c r="K4" s="9">
        <v>4</v>
      </c>
      <c r="L4" s="9">
        <v>5</v>
      </c>
      <c r="M4" s="9">
        <v>6</v>
      </c>
      <c r="N4" s="9">
        <v>7</v>
      </c>
      <c r="O4" s="9">
        <v>8</v>
      </c>
      <c r="P4" s="9">
        <v>9</v>
      </c>
      <c r="Q4" s="9">
        <v>10</v>
      </c>
      <c r="R4" s="9">
        <v>11</v>
      </c>
      <c r="S4" s="9">
        <v>12</v>
      </c>
      <c r="T4" s="9">
        <v>12</v>
      </c>
    </row>
    <row r="5" spans="1:20" s="10" customFormat="1" ht="13" x14ac:dyDescent="0.3">
      <c r="B5" s="10" t="s">
        <v>2</v>
      </c>
      <c r="C5" s="11" t="s">
        <v>3</v>
      </c>
      <c r="D5" s="12" t="s">
        <v>4</v>
      </c>
      <c r="E5" s="12" t="s">
        <v>59</v>
      </c>
      <c r="F5" s="13" t="s">
        <v>117</v>
      </c>
      <c r="G5" s="14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13" t="s">
        <v>12</v>
      </c>
      <c r="M5" s="13" t="s">
        <v>13</v>
      </c>
      <c r="N5" s="13" t="s">
        <v>14</v>
      </c>
      <c r="O5" s="13" t="s">
        <v>15</v>
      </c>
      <c r="P5" s="13" t="s">
        <v>16</v>
      </c>
      <c r="Q5" s="13" t="s">
        <v>17</v>
      </c>
      <c r="R5" s="13" t="s">
        <v>18</v>
      </c>
      <c r="S5" s="13" t="s">
        <v>19</v>
      </c>
      <c r="T5" s="13" t="s">
        <v>20</v>
      </c>
    </row>
    <row r="6" spans="1:20" ht="5.25" customHeight="1" x14ac:dyDescent="0.35"/>
    <row r="7" spans="1:20" x14ac:dyDescent="0.35">
      <c r="B7">
        <v>3000</v>
      </c>
      <c r="C7" s="2" t="s">
        <v>119</v>
      </c>
      <c r="D7">
        <v>4</v>
      </c>
      <c r="F7" s="3">
        <f>'[7]Input 401 Administrasjon'!F7+'[7]Input 405 juletresalg'!F7+'[7]Input 404 Hamarrittet'!F7+'[7]Input 402 Gylne Gutuer'!F7+'[7]Input 403 Ledig'!F7</f>
        <v>145000</v>
      </c>
      <c r="G7" s="4">
        <v>1</v>
      </c>
      <c r="H7" s="5">
        <f t="shared" ref="H7:S9" si="0">IF($G7&lt;&gt;0,VLOOKUP($G7,Fordeling,H$4+3,FALSE)*$F7,0)</f>
        <v>12083.333333333332</v>
      </c>
      <c r="I7" s="5">
        <f t="shared" si="0"/>
        <v>12083.333333333332</v>
      </c>
      <c r="J7" s="5">
        <f t="shared" si="0"/>
        <v>12083.333333333332</v>
      </c>
      <c r="K7" s="5">
        <f t="shared" si="0"/>
        <v>12083.333333333332</v>
      </c>
      <c r="L7" s="5">
        <f t="shared" si="0"/>
        <v>12083.333333333332</v>
      </c>
      <c r="M7" s="5">
        <f t="shared" si="0"/>
        <v>12083.333333333332</v>
      </c>
      <c r="N7" s="5">
        <f t="shared" si="0"/>
        <v>12083.333333333332</v>
      </c>
      <c r="O7" s="5">
        <f t="shared" si="0"/>
        <v>12083.333333333332</v>
      </c>
      <c r="P7" s="5">
        <f t="shared" si="0"/>
        <v>12083.333333333332</v>
      </c>
      <c r="Q7" s="5">
        <f t="shared" si="0"/>
        <v>12083.333333333332</v>
      </c>
      <c r="R7" s="5">
        <f t="shared" si="0"/>
        <v>12083.333333333332</v>
      </c>
      <c r="S7" s="5">
        <f t="shared" si="0"/>
        <v>12083.333333333332</v>
      </c>
    </row>
    <row r="8" spans="1:20" x14ac:dyDescent="0.35">
      <c r="B8">
        <v>3010</v>
      </c>
      <c r="C8" s="2" t="s">
        <v>22</v>
      </c>
      <c r="D8">
        <v>4</v>
      </c>
      <c r="F8" s="3">
        <f>'[7]Input 401 Administrasjon'!F8+'[7]Input 405 juletresalg'!F8+'[7]Input 404 Hamarrittet'!F8+'[7]Input 402 Gylne Gutuer'!F8+'[7]Input 403 Ledig'!F8</f>
        <v>0</v>
      </c>
      <c r="G8" s="4">
        <v>1</v>
      </c>
      <c r="H8" s="5">
        <f t="shared" si="0"/>
        <v>0</v>
      </c>
      <c r="I8" s="5">
        <f t="shared" si="0"/>
        <v>0</v>
      </c>
      <c r="J8" s="5">
        <f t="shared" si="0"/>
        <v>0</v>
      </c>
      <c r="K8" s="5">
        <f t="shared" si="0"/>
        <v>0</v>
      </c>
      <c r="L8" s="5">
        <f t="shared" si="0"/>
        <v>0</v>
      </c>
      <c r="M8" s="5">
        <f t="shared" si="0"/>
        <v>0</v>
      </c>
      <c r="N8" s="5">
        <f t="shared" si="0"/>
        <v>0</v>
      </c>
      <c r="O8" s="5">
        <f t="shared" si="0"/>
        <v>0</v>
      </c>
      <c r="P8" s="5">
        <f t="shared" si="0"/>
        <v>0</v>
      </c>
      <c r="Q8" s="5">
        <f t="shared" si="0"/>
        <v>0</v>
      </c>
      <c r="R8" s="5">
        <f t="shared" si="0"/>
        <v>0</v>
      </c>
      <c r="S8" s="5">
        <f t="shared" si="0"/>
        <v>0</v>
      </c>
    </row>
    <row r="9" spans="1:20" x14ac:dyDescent="0.35">
      <c r="B9">
        <v>3100</v>
      </c>
      <c r="C9" s="2" t="s">
        <v>120</v>
      </c>
      <c r="D9">
        <v>4</v>
      </c>
      <c r="F9" s="3">
        <f>'[7]Input 401 Administrasjon'!F9+'[7]Input 405 juletresalg'!F9+'[7]Input 404 Hamarrittet'!F9+'[7]Input 402 Gylne Gutuer'!F9+'[7]Input 403 Ledig'!F13</f>
        <v>0</v>
      </c>
      <c r="G9" s="4">
        <v>1</v>
      </c>
      <c r="H9" s="5">
        <f t="shared" si="0"/>
        <v>0</v>
      </c>
      <c r="I9" s="5">
        <f t="shared" si="0"/>
        <v>0</v>
      </c>
      <c r="J9" s="5">
        <f t="shared" si="0"/>
        <v>0</v>
      </c>
      <c r="K9" s="5">
        <f t="shared" si="0"/>
        <v>0</v>
      </c>
      <c r="L9" s="5">
        <f t="shared" si="0"/>
        <v>0</v>
      </c>
      <c r="M9" s="5">
        <f t="shared" si="0"/>
        <v>0</v>
      </c>
      <c r="N9" s="5">
        <f t="shared" si="0"/>
        <v>0</v>
      </c>
      <c r="O9" s="5">
        <f t="shared" si="0"/>
        <v>0</v>
      </c>
      <c r="P9" s="5">
        <f t="shared" si="0"/>
        <v>0</v>
      </c>
      <c r="Q9" s="5">
        <f t="shared" si="0"/>
        <v>0</v>
      </c>
      <c r="R9" s="5">
        <f t="shared" si="0"/>
        <v>0</v>
      </c>
      <c r="S9" s="5">
        <f t="shared" si="0"/>
        <v>0</v>
      </c>
    </row>
    <row r="10" spans="1:20" x14ac:dyDescent="0.35">
      <c r="B10">
        <v>3210</v>
      </c>
      <c r="C10" s="2" t="s">
        <v>24</v>
      </c>
      <c r="D10">
        <v>4</v>
      </c>
      <c r="F10" s="3">
        <f>'[7]Input 401 Administrasjon'!F10+'[7]Input 405 juletresalg'!F13+'[7]Input 404 Hamarrittet'!F10+'[7]Input 402 Gylne Gutuer'!F10+'[7]Input 403 Ledig'!F17</f>
        <v>255000</v>
      </c>
      <c r="G10" s="4">
        <v>1</v>
      </c>
      <c r="H10" s="5">
        <f t="shared" ref="H10:S17" si="1">IF($G10&lt;&gt;0,VLOOKUP($G10,Fordeling,H$4+3,FALSE)*$F10,0)</f>
        <v>21250</v>
      </c>
      <c r="I10" s="5">
        <f t="shared" si="1"/>
        <v>21250</v>
      </c>
      <c r="J10" s="5">
        <f t="shared" si="1"/>
        <v>21250</v>
      </c>
      <c r="K10" s="5">
        <f t="shared" si="1"/>
        <v>21250</v>
      </c>
      <c r="L10" s="5">
        <f t="shared" si="1"/>
        <v>21250</v>
      </c>
      <c r="M10" s="5">
        <f t="shared" si="1"/>
        <v>21250</v>
      </c>
      <c r="N10" s="5">
        <f t="shared" si="1"/>
        <v>21250</v>
      </c>
      <c r="O10" s="5">
        <f t="shared" si="1"/>
        <v>21250</v>
      </c>
      <c r="P10" s="5">
        <f t="shared" si="1"/>
        <v>21250</v>
      </c>
      <c r="Q10" s="5">
        <f t="shared" si="1"/>
        <v>21250</v>
      </c>
      <c r="R10" s="5">
        <f t="shared" si="1"/>
        <v>21250</v>
      </c>
      <c r="S10" s="5">
        <f t="shared" si="1"/>
        <v>21250</v>
      </c>
    </row>
    <row r="11" spans="1:20" x14ac:dyDescent="0.35">
      <c r="B11">
        <v>3400</v>
      </c>
      <c r="C11" s="2" t="s">
        <v>25</v>
      </c>
      <c r="D11">
        <v>4</v>
      </c>
      <c r="F11" s="3">
        <f>'[7]Input 401 Administrasjon'!F11+'[7]Input 405 juletresalg'!F14+'[7]Input 404 Hamarrittet'!F11+'[7]Input 402 Gylne Gutuer'!F11+'[7]Input 403 Ledig'!F18</f>
        <v>0</v>
      </c>
      <c r="G11" s="4">
        <v>1</v>
      </c>
      <c r="H11" s="5">
        <f t="shared" si="1"/>
        <v>0</v>
      </c>
      <c r="I11" s="5">
        <f t="shared" si="1"/>
        <v>0</v>
      </c>
      <c r="J11" s="5">
        <f t="shared" si="1"/>
        <v>0</v>
      </c>
      <c r="K11" s="5">
        <f t="shared" si="1"/>
        <v>0</v>
      </c>
      <c r="L11" s="5">
        <f t="shared" si="1"/>
        <v>0</v>
      </c>
      <c r="M11" s="5">
        <f t="shared" si="1"/>
        <v>0</v>
      </c>
      <c r="N11" s="5">
        <f t="shared" si="1"/>
        <v>0</v>
      </c>
      <c r="O11" s="5">
        <f t="shared" si="1"/>
        <v>0</v>
      </c>
      <c r="P11" s="5">
        <f t="shared" si="1"/>
        <v>0</v>
      </c>
      <c r="Q11" s="5">
        <f t="shared" si="1"/>
        <v>0</v>
      </c>
      <c r="R11" s="5">
        <f t="shared" si="1"/>
        <v>0</v>
      </c>
      <c r="S11" s="5">
        <f t="shared" si="1"/>
        <v>0</v>
      </c>
    </row>
    <row r="12" spans="1:20" x14ac:dyDescent="0.35">
      <c r="B12">
        <v>3442</v>
      </c>
      <c r="C12" s="2" t="s">
        <v>26</v>
      </c>
      <c r="D12">
        <v>4</v>
      </c>
      <c r="F12" s="3">
        <f>'[7]Input 401 Administrasjon'!F12+'[7]Input 405 juletresalg'!F15+'[7]Input 404 Hamarrittet'!F12+'[7]Input 402 Gylne Gutuer'!F12+'[7]Input 403 Ledig'!F19</f>
        <v>2000</v>
      </c>
      <c r="G12" s="4">
        <v>1</v>
      </c>
      <c r="H12" s="5">
        <f t="shared" si="1"/>
        <v>166.66666666666666</v>
      </c>
      <c r="I12" s="5">
        <f t="shared" si="1"/>
        <v>166.66666666666666</v>
      </c>
      <c r="J12" s="5">
        <f t="shared" si="1"/>
        <v>166.66666666666666</v>
      </c>
      <c r="K12" s="5">
        <f t="shared" si="1"/>
        <v>166.66666666666666</v>
      </c>
      <c r="L12" s="5">
        <f t="shared" si="1"/>
        <v>166.66666666666666</v>
      </c>
      <c r="M12" s="5">
        <f t="shared" si="1"/>
        <v>166.66666666666666</v>
      </c>
      <c r="N12" s="5">
        <f t="shared" si="1"/>
        <v>166.66666666666666</v>
      </c>
      <c r="O12" s="5">
        <f t="shared" si="1"/>
        <v>166.66666666666666</v>
      </c>
      <c r="P12" s="5">
        <f t="shared" si="1"/>
        <v>166.66666666666666</v>
      </c>
      <c r="Q12" s="5">
        <f t="shared" si="1"/>
        <v>166.66666666666666</v>
      </c>
      <c r="R12" s="5">
        <f t="shared" si="1"/>
        <v>166.66666666666666</v>
      </c>
      <c r="S12" s="5">
        <f t="shared" si="1"/>
        <v>166.66666666666666</v>
      </c>
    </row>
    <row r="13" spans="1:20" x14ac:dyDescent="0.35">
      <c r="B13">
        <v>3455</v>
      </c>
      <c r="C13" s="2" t="s">
        <v>29</v>
      </c>
      <c r="D13">
        <v>4</v>
      </c>
      <c r="F13" s="3">
        <f>'[7]Input 401 Administrasjon'!F15+'[7]Input 405 juletresalg'!F16+'[7]Input 404 Hamarrittet'!F13+'[7]Input 402 Gylne Gutuer'!F13+'[7]Input 403 Ledig'!F22</f>
        <v>0</v>
      </c>
      <c r="G13" s="4">
        <v>1</v>
      </c>
      <c r="H13" s="5">
        <f t="shared" si="1"/>
        <v>0</v>
      </c>
      <c r="I13" s="5">
        <f t="shared" si="1"/>
        <v>0</v>
      </c>
      <c r="J13" s="5">
        <f t="shared" si="1"/>
        <v>0</v>
      </c>
      <c r="K13" s="5">
        <f t="shared" si="1"/>
        <v>0</v>
      </c>
      <c r="L13" s="5">
        <f t="shared" si="1"/>
        <v>0</v>
      </c>
      <c r="M13" s="5">
        <f t="shared" si="1"/>
        <v>0</v>
      </c>
      <c r="N13" s="5">
        <f t="shared" si="1"/>
        <v>0</v>
      </c>
      <c r="O13" s="5">
        <f t="shared" si="1"/>
        <v>0</v>
      </c>
      <c r="P13" s="5">
        <f t="shared" si="1"/>
        <v>0</v>
      </c>
      <c r="Q13" s="5">
        <f t="shared" si="1"/>
        <v>0</v>
      </c>
      <c r="R13" s="5">
        <f t="shared" si="1"/>
        <v>0</v>
      </c>
      <c r="S13" s="5">
        <f t="shared" si="1"/>
        <v>0</v>
      </c>
    </row>
    <row r="14" spans="1:20" x14ac:dyDescent="0.35">
      <c r="B14">
        <v>3601</v>
      </c>
      <c r="C14" s="2" t="s">
        <v>30</v>
      </c>
      <c r="D14">
        <v>4</v>
      </c>
      <c r="F14" s="3">
        <f>'[7]Input 401 Administrasjon'!F16+'[7]Input 405 juletresalg'!F17+'[7]Input 404 Hamarrittet'!F14+'[7]Input 402 Gylne Gutuer'!F14+'[7]Input 403 Ledig'!F23</f>
        <v>0</v>
      </c>
      <c r="G14" s="4">
        <v>1</v>
      </c>
      <c r="H14" s="5">
        <f t="shared" si="1"/>
        <v>0</v>
      </c>
      <c r="I14" s="5">
        <f t="shared" si="1"/>
        <v>0</v>
      </c>
      <c r="J14" s="5">
        <f t="shared" si="1"/>
        <v>0</v>
      </c>
      <c r="K14" s="5">
        <f t="shared" si="1"/>
        <v>0</v>
      </c>
      <c r="L14" s="5">
        <f t="shared" si="1"/>
        <v>0</v>
      </c>
      <c r="M14" s="5">
        <f t="shared" si="1"/>
        <v>0</v>
      </c>
      <c r="N14" s="5">
        <f t="shared" si="1"/>
        <v>0</v>
      </c>
      <c r="O14" s="5">
        <f t="shared" si="1"/>
        <v>0</v>
      </c>
      <c r="P14" s="5">
        <f t="shared" si="1"/>
        <v>0</v>
      </c>
      <c r="Q14" s="5">
        <f t="shared" si="1"/>
        <v>0</v>
      </c>
      <c r="R14" s="5">
        <f t="shared" si="1"/>
        <v>0</v>
      </c>
      <c r="S14" s="5">
        <f t="shared" si="1"/>
        <v>0</v>
      </c>
    </row>
    <row r="15" spans="1:20" x14ac:dyDescent="0.35">
      <c r="B15">
        <v>3602</v>
      </c>
      <c r="C15" s="2" t="s">
        <v>31</v>
      </c>
      <c r="D15">
        <v>4</v>
      </c>
      <c r="F15" s="3">
        <f>'[7]Input 401 Administrasjon'!F17+'[7]Input 405 juletresalg'!F18+'[7]Input 404 Hamarrittet'!F15+'[7]Input 402 Gylne Gutuer'!F15+'[7]Input 403 Ledig'!F24</f>
        <v>0</v>
      </c>
      <c r="G15" s="4">
        <v>1</v>
      </c>
      <c r="H15" s="5">
        <f t="shared" si="1"/>
        <v>0</v>
      </c>
      <c r="I15" s="5">
        <f t="shared" si="1"/>
        <v>0</v>
      </c>
      <c r="J15" s="5">
        <f t="shared" si="1"/>
        <v>0</v>
      </c>
      <c r="K15" s="5">
        <f t="shared" si="1"/>
        <v>0</v>
      </c>
      <c r="L15" s="5">
        <f t="shared" si="1"/>
        <v>0</v>
      </c>
      <c r="M15" s="5">
        <f t="shared" si="1"/>
        <v>0</v>
      </c>
      <c r="N15" s="5">
        <f t="shared" si="1"/>
        <v>0</v>
      </c>
      <c r="O15" s="5">
        <f t="shared" si="1"/>
        <v>0</v>
      </c>
      <c r="P15" s="5">
        <f t="shared" si="1"/>
        <v>0</v>
      </c>
      <c r="Q15" s="5">
        <f t="shared" si="1"/>
        <v>0</v>
      </c>
      <c r="R15" s="5">
        <f t="shared" si="1"/>
        <v>0</v>
      </c>
      <c r="S15" s="5">
        <f t="shared" si="1"/>
        <v>0</v>
      </c>
    </row>
    <row r="16" spans="1:20" x14ac:dyDescent="0.35">
      <c r="B16">
        <v>3700</v>
      </c>
      <c r="C16" s="2" t="s">
        <v>32</v>
      </c>
      <c r="D16">
        <v>4</v>
      </c>
      <c r="F16" s="3">
        <f>'[7]Input 401 Administrasjon'!F18+'[7]Input 405 juletresalg'!F19+'[7]Input 404 Hamarrittet'!F16+'[7]Input 402 Gylne Gutuer'!F16+'[7]Input 403 Ledig'!F25</f>
        <v>0</v>
      </c>
      <c r="G16" s="4">
        <v>1</v>
      </c>
      <c r="H16" s="5">
        <f t="shared" si="1"/>
        <v>0</v>
      </c>
      <c r="I16" s="5">
        <f t="shared" si="1"/>
        <v>0</v>
      </c>
      <c r="J16" s="5">
        <f t="shared" si="1"/>
        <v>0</v>
      </c>
      <c r="K16" s="5">
        <f t="shared" si="1"/>
        <v>0</v>
      </c>
      <c r="L16" s="5">
        <f t="shared" si="1"/>
        <v>0</v>
      </c>
      <c r="M16" s="5">
        <f t="shared" si="1"/>
        <v>0</v>
      </c>
      <c r="N16" s="5">
        <f t="shared" si="1"/>
        <v>0</v>
      </c>
      <c r="O16" s="5">
        <f t="shared" si="1"/>
        <v>0</v>
      </c>
      <c r="P16" s="5">
        <f t="shared" si="1"/>
        <v>0</v>
      </c>
      <c r="Q16" s="5">
        <f t="shared" si="1"/>
        <v>0</v>
      </c>
      <c r="R16" s="5">
        <f t="shared" si="1"/>
        <v>0</v>
      </c>
      <c r="S16" s="5">
        <f t="shared" si="1"/>
        <v>0</v>
      </c>
    </row>
    <row r="17" spans="2:19" x14ac:dyDescent="0.35">
      <c r="B17">
        <v>3900</v>
      </c>
      <c r="C17" s="2" t="s">
        <v>33</v>
      </c>
      <c r="D17">
        <v>4</v>
      </c>
      <c r="F17" s="3">
        <f>'[7]Input 401 Administrasjon'!F19+'[7]Input 405 juletresalg'!F20+'[7]Input 404 Hamarrittet'!F17+'[7]Input 402 Gylne Gutuer'!F17+'[7]Input 403 Ledig'!F26</f>
        <v>254000</v>
      </c>
      <c r="G17" s="4">
        <v>1</v>
      </c>
      <c r="H17" s="5">
        <f t="shared" si="1"/>
        <v>21166.666666666664</v>
      </c>
      <c r="I17" s="5">
        <f t="shared" si="1"/>
        <v>21166.666666666664</v>
      </c>
      <c r="J17" s="5">
        <f t="shared" si="1"/>
        <v>21166.666666666664</v>
      </c>
      <c r="K17" s="5">
        <f t="shared" si="1"/>
        <v>21166.666666666664</v>
      </c>
      <c r="L17" s="5">
        <f t="shared" si="1"/>
        <v>21166.666666666664</v>
      </c>
      <c r="M17" s="5">
        <f t="shared" si="1"/>
        <v>21166.666666666664</v>
      </c>
      <c r="N17" s="5">
        <f t="shared" si="1"/>
        <v>21166.666666666664</v>
      </c>
      <c r="O17" s="5">
        <f t="shared" si="1"/>
        <v>21166.666666666664</v>
      </c>
      <c r="P17" s="5">
        <f t="shared" si="1"/>
        <v>21166.666666666664</v>
      </c>
      <c r="Q17" s="5">
        <f t="shared" si="1"/>
        <v>21166.666666666664</v>
      </c>
      <c r="R17" s="5">
        <f t="shared" si="1"/>
        <v>21166.666666666664</v>
      </c>
      <c r="S17" s="5">
        <f t="shared" si="1"/>
        <v>21166.666666666664</v>
      </c>
    </row>
    <row r="18" spans="2:19" x14ac:dyDescent="0.35">
      <c r="B18">
        <v>3910</v>
      </c>
      <c r="C18" s="2" t="s">
        <v>34</v>
      </c>
      <c r="D18">
        <v>4</v>
      </c>
      <c r="F18" s="3">
        <f>'[7]Input 401 Administrasjon'!F20+'[7]Input 405 juletresalg'!F21+'[7]Input 404 Hamarrittet'!F18+'[7]Input 402 Gylne Gutuer'!F18+'[7]Input 403 Ledig'!F27</f>
        <v>0</v>
      </c>
      <c r="G18" s="4">
        <v>1</v>
      </c>
      <c r="H18" s="5">
        <f t="shared" ref="H18:S27" si="2">IF($G18&lt;&gt;0,VLOOKUP($G18,Fordeling,H$4+3,FALSE)*$F18,0)</f>
        <v>0</v>
      </c>
      <c r="I18" s="5">
        <f t="shared" si="2"/>
        <v>0</v>
      </c>
      <c r="J18" s="5">
        <f t="shared" si="2"/>
        <v>0</v>
      </c>
      <c r="K18" s="5">
        <f t="shared" si="2"/>
        <v>0</v>
      </c>
      <c r="L18" s="5">
        <f t="shared" si="2"/>
        <v>0</v>
      </c>
      <c r="M18" s="5">
        <f t="shared" si="2"/>
        <v>0</v>
      </c>
      <c r="N18" s="5">
        <f t="shared" si="2"/>
        <v>0</v>
      </c>
      <c r="O18" s="5">
        <f t="shared" si="2"/>
        <v>0</v>
      </c>
      <c r="P18" s="5">
        <f t="shared" si="2"/>
        <v>0</v>
      </c>
      <c r="Q18" s="5">
        <f t="shared" si="2"/>
        <v>0</v>
      </c>
      <c r="R18" s="5">
        <f t="shared" si="2"/>
        <v>0</v>
      </c>
      <c r="S18" s="5">
        <f t="shared" si="2"/>
        <v>0</v>
      </c>
    </row>
    <row r="19" spans="2:19" x14ac:dyDescent="0.35">
      <c r="B19">
        <v>3920</v>
      </c>
      <c r="C19" s="2" t="s">
        <v>35</v>
      </c>
      <c r="D19">
        <v>4</v>
      </c>
      <c r="F19" s="3">
        <f>'[7]Input 401 Administrasjon'!F21+'[7]Input 405 juletresalg'!F22+'[7]Input 404 Hamarrittet'!F19+'[7]Input 402 Gylne Gutuer'!F19+'[7]Input 403 Ledig'!F28</f>
        <v>0</v>
      </c>
      <c r="G19" s="4">
        <v>1</v>
      </c>
      <c r="H19" s="5">
        <f t="shared" si="2"/>
        <v>0</v>
      </c>
      <c r="I19" s="5">
        <f t="shared" si="2"/>
        <v>0</v>
      </c>
      <c r="J19" s="5">
        <f t="shared" si="2"/>
        <v>0</v>
      </c>
      <c r="K19" s="5">
        <f t="shared" si="2"/>
        <v>0</v>
      </c>
      <c r="L19" s="5">
        <f t="shared" si="2"/>
        <v>0</v>
      </c>
      <c r="M19" s="5">
        <f t="shared" si="2"/>
        <v>0</v>
      </c>
      <c r="N19" s="5">
        <f t="shared" si="2"/>
        <v>0</v>
      </c>
      <c r="O19" s="5">
        <f t="shared" si="2"/>
        <v>0</v>
      </c>
      <c r="P19" s="5">
        <f t="shared" si="2"/>
        <v>0</v>
      </c>
      <c r="Q19" s="5">
        <f t="shared" si="2"/>
        <v>0</v>
      </c>
      <c r="R19" s="5">
        <f t="shared" si="2"/>
        <v>0</v>
      </c>
      <c r="S19" s="5">
        <f t="shared" si="2"/>
        <v>0</v>
      </c>
    </row>
    <row r="20" spans="2:19" x14ac:dyDescent="0.35">
      <c r="B20">
        <v>3930</v>
      </c>
      <c r="C20" s="2" t="s">
        <v>36</v>
      </c>
      <c r="D20">
        <v>4</v>
      </c>
      <c r="F20" s="3">
        <f>'[7]Input 401 Administrasjon'!F22+'[7]Input 405 juletresalg'!F23+'[7]Input 404 Hamarrittet'!F20+'[7]Input 402 Gylne Gutuer'!F20+'[7]Input 403 Ledig'!F29</f>
        <v>110000</v>
      </c>
      <c r="G20" s="4">
        <v>1</v>
      </c>
      <c r="H20" s="5">
        <f t="shared" si="2"/>
        <v>9166.6666666666661</v>
      </c>
      <c r="I20" s="5">
        <f t="shared" si="2"/>
        <v>9166.6666666666661</v>
      </c>
      <c r="J20" s="5">
        <f t="shared" si="2"/>
        <v>9166.6666666666661</v>
      </c>
      <c r="K20" s="5">
        <f t="shared" si="2"/>
        <v>9166.6666666666661</v>
      </c>
      <c r="L20" s="5">
        <f t="shared" si="2"/>
        <v>9166.6666666666661</v>
      </c>
      <c r="M20" s="5">
        <f t="shared" si="2"/>
        <v>9166.6666666666661</v>
      </c>
      <c r="N20" s="5">
        <f t="shared" si="2"/>
        <v>9166.6666666666661</v>
      </c>
      <c r="O20" s="5">
        <f t="shared" si="2"/>
        <v>9166.6666666666661</v>
      </c>
      <c r="P20" s="5">
        <f t="shared" si="2"/>
        <v>9166.6666666666661</v>
      </c>
      <c r="Q20" s="5">
        <f t="shared" si="2"/>
        <v>9166.6666666666661</v>
      </c>
      <c r="R20" s="5">
        <f t="shared" si="2"/>
        <v>9166.6666666666661</v>
      </c>
      <c r="S20" s="5">
        <f t="shared" si="2"/>
        <v>9166.6666666666661</v>
      </c>
    </row>
    <row r="21" spans="2:19" x14ac:dyDescent="0.35">
      <c r="B21">
        <v>3960</v>
      </c>
      <c r="C21" s="2" t="s">
        <v>37</v>
      </c>
      <c r="D21">
        <v>4</v>
      </c>
      <c r="F21" s="3">
        <f>'[7]Input 401 Administrasjon'!F23+'[7]Input 405 juletresalg'!F24+'[7]Input 404 Hamarrittet'!F21+'[7]Input 402 Gylne Gutuer'!F21+'[7]Input 403 Ledig'!F30</f>
        <v>0</v>
      </c>
      <c r="G21" s="4">
        <v>1</v>
      </c>
      <c r="H21" s="5">
        <f t="shared" si="2"/>
        <v>0</v>
      </c>
      <c r="I21" s="5">
        <f t="shared" si="2"/>
        <v>0</v>
      </c>
      <c r="J21" s="5">
        <f t="shared" si="2"/>
        <v>0</v>
      </c>
      <c r="K21" s="5">
        <f t="shared" si="2"/>
        <v>0</v>
      </c>
      <c r="L21" s="5">
        <f t="shared" si="2"/>
        <v>0</v>
      </c>
      <c r="M21" s="5">
        <f t="shared" si="2"/>
        <v>0</v>
      </c>
      <c r="N21" s="5">
        <f t="shared" si="2"/>
        <v>0</v>
      </c>
      <c r="O21" s="5">
        <f t="shared" si="2"/>
        <v>0</v>
      </c>
      <c r="P21" s="5">
        <f t="shared" si="2"/>
        <v>0</v>
      </c>
      <c r="Q21" s="5">
        <f t="shared" si="2"/>
        <v>0</v>
      </c>
      <c r="R21" s="5">
        <f t="shared" si="2"/>
        <v>0</v>
      </c>
      <c r="S21" s="5">
        <f t="shared" si="2"/>
        <v>0</v>
      </c>
    </row>
    <row r="22" spans="2:19" x14ac:dyDescent="0.35">
      <c r="B22">
        <v>3970</v>
      </c>
      <c r="C22" s="2" t="s">
        <v>38</v>
      </c>
      <c r="D22">
        <v>4</v>
      </c>
      <c r="F22" s="3">
        <f>'[7]Input 401 Administrasjon'!F24+'[7]Input 405 juletresalg'!F25+'[7]Input 404 Hamarrittet'!F22+'[7]Input 402 Gylne Gutuer'!F22+'[7]Input 403 Ledig'!F31</f>
        <v>0</v>
      </c>
      <c r="G22" s="4">
        <v>1</v>
      </c>
      <c r="H22" s="5">
        <f t="shared" si="2"/>
        <v>0</v>
      </c>
      <c r="I22" s="5">
        <f t="shared" si="2"/>
        <v>0</v>
      </c>
      <c r="J22" s="5">
        <f t="shared" si="2"/>
        <v>0</v>
      </c>
      <c r="K22" s="5">
        <f t="shared" si="2"/>
        <v>0</v>
      </c>
      <c r="L22" s="5">
        <f t="shared" si="2"/>
        <v>0</v>
      </c>
      <c r="M22" s="5">
        <f t="shared" si="2"/>
        <v>0</v>
      </c>
      <c r="N22" s="5">
        <f t="shared" si="2"/>
        <v>0</v>
      </c>
      <c r="O22" s="5">
        <f t="shared" si="2"/>
        <v>0</v>
      </c>
      <c r="P22" s="5">
        <f t="shared" si="2"/>
        <v>0</v>
      </c>
      <c r="Q22" s="5">
        <f t="shared" si="2"/>
        <v>0</v>
      </c>
      <c r="R22" s="5">
        <f t="shared" si="2"/>
        <v>0</v>
      </c>
      <c r="S22" s="5">
        <f t="shared" si="2"/>
        <v>0</v>
      </c>
    </row>
    <row r="23" spans="2:19" x14ac:dyDescent="0.35">
      <c r="B23">
        <v>3997</v>
      </c>
      <c r="C23" s="2" t="s">
        <v>39</v>
      </c>
      <c r="D23">
        <v>4</v>
      </c>
      <c r="F23" s="3">
        <f>'[7]Input 401 Administrasjon'!F25+'[7]Input 405 juletresalg'!F26+'[7]Input 404 Hamarrittet'!F23+'[7]Input 402 Gylne Gutuer'!F23+'[7]Input 403 Ledig'!F32</f>
        <v>0</v>
      </c>
      <c r="G23" s="4">
        <v>1</v>
      </c>
      <c r="H23" s="5">
        <f t="shared" si="2"/>
        <v>0</v>
      </c>
      <c r="I23" s="5">
        <f t="shared" si="2"/>
        <v>0</v>
      </c>
      <c r="J23" s="5">
        <f t="shared" si="2"/>
        <v>0</v>
      </c>
      <c r="K23" s="5">
        <f t="shared" si="2"/>
        <v>0</v>
      </c>
      <c r="L23" s="5">
        <f t="shared" si="2"/>
        <v>0</v>
      </c>
      <c r="M23" s="5">
        <f t="shared" si="2"/>
        <v>0</v>
      </c>
      <c r="N23" s="5">
        <f t="shared" si="2"/>
        <v>0</v>
      </c>
      <c r="O23" s="5">
        <f t="shared" si="2"/>
        <v>0</v>
      </c>
      <c r="P23" s="5">
        <f t="shared" si="2"/>
        <v>0</v>
      </c>
      <c r="Q23" s="5">
        <f t="shared" si="2"/>
        <v>0</v>
      </c>
      <c r="R23" s="5">
        <f t="shared" si="2"/>
        <v>0</v>
      </c>
      <c r="S23" s="5">
        <f t="shared" si="2"/>
        <v>0</v>
      </c>
    </row>
    <row r="24" spans="2:19" x14ac:dyDescent="0.35">
      <c r="B24">
        <v>3998</v>
      </c>
      <c r="C24" s="2" t="s">
        <v>40</v>
      </c>
      <c r="D24">
        <v>4</v>
      </c>
      <c r="F24" s="3">
        <f>'[7]Input 401 Administrasjon'!F26+'[7]Input 405 juletresalg'!F27+'[7]Input 404 Hamarrittet'!F24+'[7]Input 402 Gylne Gutuer'!F24+'[7]Input 403 Ledig'!F33</f>
        <v>0</v>
      </c>
      <c r="G24" s="4">
        <v>1</v>
      </c>
      <c r="H24" s="5">
        <f t="shared" si="2"/>
        <v>0</v>
      </c>
      <c r="I24" s="5">
        <f t="shared" si="2"/>
        <v>0</v>
      </c>
      <c r="J24" s="5">
        <f t="shared" si="2"/>
        <v>0</v>
      </c>
      <c r="K24" s="5">
        <f t="shared" si="2"/>
        <v>0</v>
      </c>
      <c r="L24" s="5">
        <f t="shared" si="2"/>
        <v>0</v>
      </c>
      <c r="M24" s="5">
        <f t="shared" si="2"/>
        <v>0</v>
      </c>
      <c r="N24" s="5">
        <f t="shared" si="2"/>
        <v>0</v>
      </c>
      <c r="O24" s="5">
        <f t="shared" si="2"/>
        <v>0</v>
      </c>
      <c r="P24" s="5">
        <f t="shared" si="2"/>
        <v>0</v>
      </c>
      <c r="Q24" s="5">
        <f t="shared" si="2"/>
        <v>0</v>
      </c>
      <c r="R24" s="5">
        <f t="shared" si="2"/>
        <v>0</v>
      </c>
      <c r="S24" s="5">
        <f t="shared" si="2"/>
        <v>0</v>
      </c>
    </row>
    <row r="25" spans="2:19" x14ac:dyDescent="0.35">
      <c r="B25">
        <v>4071</v>
      </c>
      <c r="C25" s="2" t="s">
        <v>41</v>
      </c>
      <c r="D25">
        <v>4</v>
      </c>
      <c r="F25" s="3">
        <f>'[7]Input 401 Administrasjon'!F27+'[7]Input 405 juletresalg'!F28+'[7]Input 404 Hamarrittet'!F25+'[7]Input 402 Gylne Gutuer'!F25+'[7]Input 403 Ledig'!F34</f>
        <v>0</v>
      </c>
      <c r="G25" s="4">
        <v>1</v>
      </c>
      <c r="H25" s="5">
        <f t="shared" si="2"/>
        <v>0</v>
      </c>
      <c r="I25" s="5">
        <f t="shared" si="2"/>
        <v>0</v>
      </c>
      <c r="J25" s="5">
        <f t="shared" si="2"/>
        <v>0</v>
      </c>
      <c r="K25" s="5">
        <f t="shared" si="2"/>
        <v>0</v>
      </c>
      <c r="L25" s="5">
        <f t="shared" si="2"/>
        <v>0</v>
      </c>
      <c r="M25" s="5">
        <f t="shared" si="2"/>
        <v>0</v>
      </c>
      <c r="N25" s="5">
        <f t="shared" si="2"/>
        <v>0</v>
      </c>
      <c r="O25" s="5">
        <f t="shared" si="2"/>
        <v>0</v>
      </c>
      <c r="P25" s="5">
        <f t="shared" si="2"/>
        <v>0</v>
      </c>
      <c r="Q25" s="5">
        <f t="shared" si="2"/>
        <v>0</v>
      </c>
      <c r="R25" s="5">
        <f t="shared" si="2"/>
        <v>0</v>
      </c>
      <c r="S25" s="5">
        <f t="shared" si="2"/>
        <v>0</v>
      </c>
    </row>
    <row r="26" spans="2:19" x14ac:dyDescent="0.35">
      <c r="B26">
        <v>4100</v>
      </c>
      <c r="C26" s="2" t="s">
        <v>42</v>
      </c>
      <c r="D26">
        <v>4</v>
      </c>
      <c r="F26" s="3">
        <f>'[7]Input 401 Administrasjon'!F28+'[7]Input 405 juletresalg'!F29+'[7]Input 404 Hamarrittet'!F26+'[7]Input 402 Gylne Gutuer'!F26+'[7]Input 403 Ledig'!F35</f>
        <v>45000</v>
      </c>
      <c r="G26" s="4">
        <v>1</v>
      </c>
      <c r="H26" s="5">
        <f t="shared" si="2"/>
        <v>3750</v>
      </c>
      <c r="I26" s="5">
        <f t="shared" si="2"/>
        <v>3750</v>
      </c>
      <c r="J26" s="5">
        <f t="shared" si="2"/>
        <v>3750</v>
      </c>
      <c r="K26" s="5">
        <f t="shared" si="2"/>
        <v>3750</v>
      </c>
      <c r="L26" s="5">
        <f t="shared" si="2"/>
        <v>3750</v>
      </c>
      <c r="M26" s="5">
        <f t="shared" si="2"/>
        <v>3750</v>
      </c>
      <c r="N26" s="5">
        <f t="shared" si="2"/>
        <v>3750</v>
      </c>
      <c r="O26" s="5">
        <f t="shared" si="2"/>
        <v>3750</v>
      </c>
      <c r="P26" s="5">
        <f t="shared" si="2"/>
        <v>3750</v>
      </c>
      <c r="Q26" s="5">
        <f t="shared" si="2"/>
        <v>3750</v>
      </c>
      <c r="R26" s="5">
        <f t="shared" si="2"/>
        <v>3750</v>
      </c>
      <c r="S26" s="5">
        <f t="shared" si="2"/>
        <v>3750</v>
      </c>
    </row>
    <row r="27" spans="2:19" x14ac:dyDescent="0.35">
      <c r="B27">
        <v>4150</v>
      </c>
      <c r="C27" s="2" t="s">
        <v>43</v>
      </c>
      <c r="D27">
        <v>4</v>
      </c>
      <c r="F27" s="3">
        <f>'[7]Input 401 Administrasjon'!F29+'[7]Input 405 juletresalg'!F30+'[7]Input 404 Hamarrittet'!F27+'[7]Input 402 Gylne Gutuer'!F27+'[7]Input 403 Ledig'!F36</f>
        <v>0</v>
      </c>
      <c r="G27" s="4">
        <v>1</v>
      </c>
      <c r="H27" s="5">
        <f t="shared" si="2"/>
        <v>0</v>
      </c>
      <c r="I27" s="5">
        <f t="shared" si="2"/>
        <v>0</v>
      </c>
      <c r="J27" s="5">
        <f t="shared" si="2"/>
        <v>0</v>
      </c>
      <c r="K27" s="5">
        <f t="shared" si="2"/>
        <v>0</v>
      </c>
      <c r="L27" s="5">
        <f t="shared" si="2"/>
        <v>0</v>
      </c>
      <c r="M27" s="5">
        <f t="shared" si="2"/>
        <v>0</v>
      </c>
      <c r="N27" s="5">
        <f t="shared" si="2"/>
        <v>0</v>
      </c>
      <c r="O27" s="5">
        <f t="shared" si="2"/>
        <v>0</v>
      </c>
      <c r="P27" s="5">
        <f t="shared" si="2"/>
        <v>0</v>
      </c>
      <c r="Q27" s="5">
        <f t="shared" si="2"/>
        <v>0</v>
      </c>
      <c r="R27" s="5">
        <f t="shared" si="2"/>
        <v>0</v>
      </c>
      <c r="S27" s="5">
        <f t="shared" si="2"/>
        <v>0</v>
      </c>
    </row>
    <row r="28" spans="2:19" x14ac:dyDescent="0.35">
      <c r="B28">
        <v>4160</v>
      </c>
      <c r="C28" s="2" t="s">
        <v>44</v>
      </c>
      <c r="D28">
        <v>4</v>
      </c>
      <c r="F28" s="3">
        <f>'[7]Input 401 Administrasjon'!F30+'[7]Input 405 juletresalg'!F31+'[7]Input 404 Hamarrittet'!F28+'[7]Input 402 Gylne Gutuer'!F28+'[7]Input 403 Ledig'!F37</f>
        <v>15000</v>
      </c>
      <c r="G28" s="4">
        <v>1</v>
      </c>
      <c r="H28" s="5">
        <f t="shared" ref="H28:S37" si="3">IF($G28&lt;&gt;0,VLOOKUP($G28,Fordeling,H$4+3,FALSE)*$F28,0)</f>
        <v>1250</v>
      </c>
      <c r="I28" s="5">
        <f t="shared" si="3"/>
        <v>1250</v>
      </c>
      <c r="J28" s="5">
        <f t="shared" si="3"/>
        <v>1250</v>
      </c>
      <c r="K28" s="5">
        <f t="shared" si="3"/>
        <v>1250</v>
      </c>
      <c r="L28" s="5">
        <f t="shared" si="3"/>
        <v>1250</v>
      </c>
      <c r="M28" s="5">
        <f t="shared" si="3"/>
        <v>1250</v>
      </c>
      <c r="N28" s="5">
        <f t="shared" si="3"/>
        <v>1250</v>
      </c>
      <c r="O28" s="5">
        <f t="shared" si="3"/>
        <v>1250</v>
      </c>
      <c r="P28" s="5">
        <f t="shared" si="3"/>
        <v>1250</v>
      </c>
      <c r="Q28" s="5">
        <f t="shared" si="3"/>
        <v>1250</v>
      </c>
      <c r="R28" s="5">
        <f t="shared" si="3"/>
        <v>1250</v>
      </c>
      <c r="S28" s="5">
        <f t="shared" si="3"/>
        <v>1250</v>
      </c>
    </row>
    <row r="29" spans="2:19" x14ac:dyDescent="0.35">
      <c r="B29">
        <v>4170</v>
      </c>
      <c r="C29" s="2" t="s">
        <v>45</v>
      </c>
      <c r="D29">
        <v>4</v>
      </c>
      <c r="F29" s="3">
        <f>'[7]Input 401 Administrasjon'!F31+'[7]Input 405 juletresalg'!F32+'[7]Input 404 Hamarrittet'!F29+'[7]Input 402 Gylne Gutuer'!F29+'[7]Input 403 Ledig'!F38</f>
        <v>130000</v>
      </c>
      <c r="G29" s="4">
        <v>1</v>
      </c>
      <c r="H29" s="5">
        <f t="shared" si="3"/>
        <v>10833.333333333332</v>
      </c>
      <c r="I29" s="5">
        <f t="shared" si="3"/>
        <v>10833.333333333332</v>
      </c>
      <c r="J29" s="5">
        <f t="shared" si="3"/>
        <v>10833.333333333332</v>
      </c>
      <c r="K29" s="5">
        <f t="shared" si="3"/>
        <v>10833.333333333332</v>
      </c>
      <c r="L29" s="5">
        <f t="shared" si="3"/>
        <v>10833.333333333332</v>
      </c>
      <c r="M29" s="5">
        <f t="shared" si="3"/>
        <v>10833.333333333332</v>
      </c>
      <c r="N29" s="5">
        <f t="shared" si="3"/>
        <v>10833.333333333332</v>
      </c>
      <c r="O29" s="5">
        <f t="shared" si="3"/>
        <v>10833.333333333332</v>
      </c>
      <c r="P29" s="5">
        <f t="shared" si="3"/>
        <v>10833.333333333332</v>
      </c>
      <c r="Q29" s="5">
        <f t="shared" si="3"/>
        <v>10833.333333333332</v>
      </c>
      <c r="R29" s="5">
        <f t="shared" si="3"/>
        <v>10833.333333333332</v>
      </c>
      <c r="S29" s="5">
        <f t="shared" si="3"/>
        <v>10833.333333333332</v>
      </c>
    </row>
    <row r="30" spans="2:19" x14ac:dyDescent="0.35">
      <c r="B30">
        <v>4175</v>
      </c>
      <c r="C30" s="2" t="s">
        <v>46</v>
      </c>
      <c r="D30">
        <v>4</v>
      </c>
      <c r="F30" s="3">
        <f>'[7]Input 401 Administrasjon'!F32+'[7]Input 405 juletresalg'!F33+'[7]Input 404 Hamarrittet'!F30+'[7]Input 402 Gylne Gutuer'!F30+'[7]Input 403 Ledig'!F39</f>
        <v>0</v>
      </c>
      <c r="G30" s="4">
        <v>1</v>
      </c>
      <c r="H30" s="5">
        <f t="shared" si="3"/>
        <v>0</v>
      </c>
      <c r="I30" s="5">
        <f t="shared" si="3"/>
        <v>0</v>
      </c>
      <c r="J30" s="5">
        <f t="shared" si="3"/>
        <v>0</v>
      </c>
      <c r="K30" s="5">
        <f t="shared" si="3"/>
        <v>0</v>
      </c>
      <c r="L30" s="5">
        <f t="shared" si="3"/>
        <v>0</v>
      </c>
      <c r="M30" s="5">
        <f t="shared" si="3"/>
        <v>0</v>
      </c>
      <c r="N30" s="5">
        <f t="shared" si="3"/>
        <v>0</v>
      </c>
      <c r="O30" s="5">
        <f t="shared" si="3"/>
        <v>0</v>
      </c>
      <c r="P30" s="5">
        <f t="shared" si="3"/>
        <v>0</v>
      </c>
      <c r="Q30" s="5">
        <f t="shared" si="3"/>
        <v>0</v>
      </c>
      <c r="R30" s="5">
        <f t="shared" si="3"/>
        <v>0</v>
      </c>
      <c r="S30" s="5">
        <f t="shared" si="3"/>
        <v>0</v>
      </c>
    </row>
    <row r="31" spans="2:19" x14ac:dyDescent="0.35">
      <c r="B31">
        <v>4300</v>
      </c>
      <c r="C31" s="2" t="s">
        <v>47</v>
      </c>
      <c r="D31">
        <v>4</v>
      </c>
      <c r="F31" s="3">
        <f>'[7]Input 401 Administrasjon'!F33+'[7]Input 405 juletresalg'!F34+'[7]Input 404 Hamarrittet'!F31+'[7]Input 402 Gylne Gutuer'!F31+'[7]Input 403 Ledig'!F40</f>
        <v>55000</v>
      </c>
      <c r="G31" s="4">
        <v>1</v>
      </c>
      <c r="H31" s="5">
        <f t="shared" si="3"/>
        <v>4583.333333333333</v>
      </c>
      <c r="I31" s="5">
        <f t="shared" si="3"/>
        <v>4583.333333333333</v>
      </c>
      <c r="J31" s="5">
        <f t="shared" si="3"/>
        <v>4583.333333333333</v>
      </c>
      <c r="K31" s="5">
        <f t="shared" si="3"/>
        <v>4583.333333333333</v>
      </c>
      <c r="L31" s="5">
        <f t="shared" si="3"/>
        <v>4583.333333333333</v>
      </c>
      <c r="M31" s="5">
        <f t="shared" si="3"/>
        <v>4583.333333333333</v>
      </c>
      <c r="N31" s="5">
        <f t="shared" si="3"/>
        <v>4583.333333333333</v>
      </c>
      <c r="O31" s="5">
        <f t="shared" si="3"/>
        <v>4583.333333333333</v>
      </c>
      <c r="P31" s="5">
        <f t="shared" si="3"/>
        <v>4583.333333333333</v>
      </c>
      <c r="Q31" s="5">
        <f t="shared" si="3"/>
        <v>4583.333333333333</v>
      </c>
      <c r="R31" s="5">
        <f t="shared" si="3"/>
        <v>4583.333333333333</v>
      </c>
      <c r="S31" s="5">
        <f t="shared" si="3"/>
        <v>4583.333333333333</v>
      </c>
    </row>
    <row r="32" spans="2:19" x14ac:dyDescent="0.35">
      <c r="B32">
        <v>5001</v>
      </c>
      <c r="C32" s="2" t="s">
        <v>48</v>
      </c>
      <c r="D32">
        <v>4</v>
      </c>
      <c r="F32" s="3">
        <f>'[7]Input 401 Administrasjon'!F34+'[7]Input 405 juletresalg'!F35+'[7]Input 404 Hamarrittet'!F32+'[7]Input 402 Gylne Gutuer'!F32+'[7]Input 403 Ledig'!F41</f>
        <v>0</v>
      </c>
      <c r="G32" s="4">
        <v>1</v>
      </c>
      <c r="H32" s="5">
        <f t="shared" si="3"/>
        <v>0</v>
      </c>
      <c r="I32" s="5">
        <f t="shared" si="3"/>
        <v>0</v>
      </c>
      <c r="J32" s="5">
        <f t="shared" si="3"/>
        <v>0</v>
      </c>
      <c r="K32" s="5">
        <f t="shared" si="3"/>
        <v>0</v>
      </c>
      <c r="L32" s="5">
        <f t="shared" si="3"/>
        <v>0</v>
      </c>
      <c r="M32" s="5">
        <f t="shared" si="3"/>
        <v>0</v>
      </c>
      <c r="N32" s="5">
        <f t="shared" si="3"/>
        <v>0</v>
      </c>
      <c r="O32" s="5">
        <f t="shared" si="3"/>
        <v>0</v>
      </c>
      <c r="P32" s="5">
        <f t="shared" si="3"/>
        <v>0</v>
      </c>
      <c r="Q32" s="5">
        <f t="shared" si="3"/>
        <v>0</v>
      </c>
      <c r="R32" s="5">
        <f t="shared" si="3"/>
        <v>0</v>
      </c>
      <c r="S32" s="5">
        <f t="shared" si="3"/>
        <v>0</v>
      </c>
    </row>
    <row r="33" spans="2:19" x14ac:dyDescent="0.35">
      <c r="B33">
        <v>5009</v>
      </c>
      <c r="C33" s="2" t="s">
        <v>49</v>
      </c>
      <c r="D33">
        <v>4</v>
      </c>
      <c r="F33" s="3">
        <f>'[7]Input 401 Administrasjon'!F35+'[7]Input 405 juletresalg'!F36+'[7]Input 404 Hamarrittet'!F33+'[7]Input 402 Gylne Gutuer'!F33+'[7]Input 403 Ledig'!F42</f>
        <v>0</v>
      </c>
      <c r="G33" s="4">
        <v>1</v>
      </c>
      <c r="H33" s="5">
        <f t="shared" si="3"/>
        <v>0</v>
      </c>
      <c r="I33" s="5">
        <f t="shared" si="3"/>
        <v>0</v>
      </c>
      <c r="J33" s="5">
        <f t="shared" si="3"/>
        <v>0</v>
      </c>
      <c r="K33" s="5">
        <f t="shared" si="3"/>
        <v>0</v>
      </c>
      <c r="L33" s="5">
        <f t="shared" si="3"/>
        <v>0</v>
      </c>
      <c r="M33" s="5">
        <f t="shared" si="3"/>
        <v>0</v>
      </c>
      <c r="N33" s="5">
        <f t="shared" si="3"/>
        <v>0</v>
      </c>
      <c r="O33" s="5">
        <f t="shared" si="3"/>
        <v>0</v>
      </c>
      <c r="P33" s="5">
        <f t="shared" si="3"/>
        <v>0</v>
      </c>
      <c r="Q33" s="5">
        <f t="shared" si="3"/>
        <v>0</v>
      </c>
      <c r="R33" s="5">
        <f t="shared" si="3"/>
        <v>0</v>
      </c>
      <c r="S33" s="5">
        <f t="shared" si="3"/>
        <v>0</v>
      </c>
    </row>
    <row r="34" spans="2:19" x14ac:dyDescent="0.35">
      <c r="B34">
        <v>5092</v>
      </c>
      <c r="C34" s="2" t="s">
        <v>50</v>
      </c>
      <c r="D34">
        <v>4</v>
      </c>
      <c r="F34" s="3">
        <f>'[7]Input 401 Administrasjon'!F36+'[7]Input 405 juletresalg'!F37+'[7]Input 404 Hamarrittet'!F34+'[7]Input 402 Gylne Gutuer'!F34+'[7]Input 403 Ledig'!F43</f>
        <v>0</v>
      </c>
      <c r="G34" s="4">
        <v>1</v>
      </c>
      <c r="H34" s="5">
        <f t="shared" si="3"/>
        <v>0</v>
      </c>
      <c r="I34" s="5">
        <f t="shared" si="3"/>
        <v>0</v>
      </c>
      <c r="J34" s="5">
        <f t="shared" si="3"/>
        <v>0</v>
      </c>
      <c r="K34" s="5">
        <f t="shared" si="3"/>
        <v>0</v>
      </c>
      <c r="L34" s="5">
        <f t="shared" si="3"/>
        <v>0</v>
      </c>
      <c r="M34" s="5">
        <f t="shared" si="3"/>
        <v>0</v>
      </c>
      <c r="N34" s="5">
        <f t="shared" si="3"/>
        <v>0</v>
      </c>
      <c r="O34" s="5">
        <f t="shared" si="3"/>
        <v>0</v>
      </c>
      <c r="P34" s="5">
        <f t="shared" si="3"/>
        <v>0</v>
      </c>
      <c r="Q34" s="5">
        <f t="shared" si="3"/>
        <v>0</v>
      </c>
      <c r="R34" s="5">
        <f t="shared" si="3"/>
        <v>0</v>
      </c>
      <c r="S34" s="5">
        <f t="shared" si="3"/>
        <v>0</v>
      </c>
    </row>
    <row r="35" spans="2:19" x14ac:dyDescent="0.35">
      <c r="B35">
        <v>5210</v>
      </c>
      <c r="C35" s="2" t="s">
        <v>51</v>
      </c>
      <c r="D35">
        <v>4</v>
      </c>
      <c r="F35" s="3">
        <f>'[7]Input 401 Administrasjon'!F37+'[7]Input 405 juletresalg'!F38+'[7]Input 404 Hamarrittet'!F35+'[7]Input 402 Gylne Gutuer'!F35+'[7]Input 403 Ledig'!F44</f>
        <v>0</v>
      </c>
      <c r="G35" s="4">
        <v>1</v>
      </c>
      <c r="H35" s="5">
        <f t="shared" si="3"/>
        <v>0</v>
      </c>
      <c r="I35" s="5">
        <f t="shared" si="3"/>
        <v>0</v>
      </c>
      <c r="J35" s="5">
        <f t="shared" si="3"/>
        <v>0</v>
      </c>
      <c r="K35" s="5">
        <f t="shared" si="3"/>
        <v>0</v>
      </c>
      <c r="L35" s="5">
        <f t="shared" si="3"/>
        <v>0</v>
      </c>
      <c r="M35" s="5">
        <f t="shared" si="3"/>
        <v>0</v>
      </c>
      <c r="N35" s="5">
        <f t="shared" si="3"/>
        <v>0</v>
      </c>
      <c r="O35" s="5">
        <f t="shared" si="3"/>
        <v>0</v>
      </c>
      <c r="P35" s="5">
        <f t="shared" si="3"/>
        <v>0</v>
      </c>
      <c r="Q35" s="5">
        <f t="shared" si="3"/>
        <v>0</v>
      </c>
      <c r="R35" s="5">
        <f t="shared" si="3"/>
        <v>0</v>
      </c>
      <c r="S35" s="5">
        <f t="shared" si="3"/>
        <v>0</v>
      </c>
    </row>
    <row r="36" spans="2:19" x14ac:dyDescent="0.35">
      <c r="B36">
        <v>5280</v>
      </c>
      <c r="C36" s="2" t="s">
        <v>52</v>
      </c>
      <c r="D36">
        <v>4</v>
      </c>
      <c r="F36" s="3">
        <f>'[7]Input 401 Administrasjon'!F38+'[7]Input 405 juletresalg'!F39+'[7]Input 404 Hamarrittet'!F36+'[7]Input 402 Gylne Gutuer'!F36+'[7]Input 403 Ledig'!F45</f>
        <v>0</v>
      </c>
      <c r="G36" s="4">
        <v>1</v>
      </c>
      <c r="H36" s="5">
        <f t="shared" si="3"/>
        <v>0</v>
      </c>
      <c r="I36" s="5">
        <f t="shared" si="3"/>
        <v>0</v>
      </c>
      <c r="J36" s="5">
        <f t="shared" si="3"/>
        <v>0</v>
      </c>
      <c r="K36" s="5">
        <f t="shared" si="3"/>
        <v>0</v>
      </c>
      <c r="L36" s="5">
        <f t="shared" si="3"/>
        <v>0</v>
      </c>
      <c r="M36" s="5">
        <f t="shared" si="3"/>
        <v>0</v>
      </c>
      <c r="N36" s="5">
        <f t="shared" si="3"/>
        <v>0</v>
      </c>
      <c r="O36" s="5">
        <f t="shared" si="3"/>
        <v>0</v>
      </c>
      <c r="P36" s="5">
        <f t="shared" si="3"/>
        <v>0</v>
      </c>
      <c r="Q36" s="5">
        <f t="shared" si="3"/>
        <v>0</v>
      </c>
      <c r="R36" s="5">
        <f t="shared" si="3"/>
        <v>0</v>
      </c>
      <c r="S36" s="5">
        <f t="shared" si="3"/>
        <v>0</v>
      </c>
    </row>
    <row r="37" spans="2:19" x14ac:dyDescent="0.35">
      <c r="B37">
        <v>5290</v>
      </c>
      <c r="C37" s="2" t="s">
        <v>53</v>
      </c>
      <c r="D37">
        <v>4</v>
      </c>
      <c r="F37" s="3">
        <f>'[7]Input 401 Administrasjon'!F39+'[7]Input 405 juletresalg'!F40+'[7]Input 404 Hamarrittet'!F37+'[7]Input 402 Gylne Gutuer'!F37+'[7]Input 403 Ledig'!F46</f>
        <v>0</v>
      </c>
      <c r="G37" s="4">
        <v>1</v>
      </c>
      <c r="H37" s="5">
        <f t="shared" si="3"/>
        <v>0</v>
      </c>
      <c r="I37" s="5">
        <f t="shared" si="3"/>
        <v>0</v>
      </c>
      <c r="J37" s="5">
        <f t="shared" si="3"/>
        <v>0</v>
      </c>
      <c r="K37" s="5">
        <f t="shared" si="3"/>
        <v>0</v>
      </c>
      <c r="L37" s="5">
        <f t="shared" si="3"/>
        <v>0</v>
      </c>
      <c r="M37" s="5">
        <f t="shared" si="3"/>
        <v>0</v>
      </c>
      <c r="N37" s="5">
        <f t="shared" si="3"/>
        <v>0</v>
      </c>
      <c r="O37" s="5">
        <f t="shared" si="3"/>
        <v>0</v>
      </c>
      <c r="P37" s="5">
        <f t="shared" si="3"/>
        <v>0</v>
      </c>
      <c r="Q37" s="5">
        <f t="shared" si="3"/>
        <v>0</v>
      </c>
      <c r="R37" s="5">
        <f t="shared" si="3"/>
        <v>0</v>
      </c>
      <c r="S37" s="5">
        <f t="shared" si="3"/>
        <v>0</v>
      </c>
    </row>
    <row r="38" spans="2:19" x14ac:dyDescent="0.35">
      <c r="B38">
        <v>5331</v>
      </c>
      <c r="C38" s="2" t="s">
        <v>54</v>
      </c>
      <c r="D38">
        <v>4</v>
      </c>
      <c r="F38" s="3">
        <f>'[7]Input 401 Administrasjon'!F40+'[7]Input 405 juletresalg'!F41+'[7]Input 404 Hamarrittet'!F38+'[7]Input 402 Gylne Gutuer'!F38+'[7]Input 403 Ledig'!F47</f>
        <v>0</v>
      </c>
      <c r="G38" s="4">
        <v>1</v>
      </c>
      <c r="H38" s="5">
        <f t="shared" ref="H38:S47" si="4">IF($G38&lt;&gt;0,VLOOKUP($G38,Fordeling,H$4+3,FALSE)*$F38,0)</f>
        <v>0</v>
      </c>
      <c r="I38" s="5">
        <f t="shared" si="4"/>
        <v>0</v>
      </c>
      <c r="J38" s="5">
        <f t="shared" si="4"/>
        <v>0</v>
      </c>
      <c r="K38" s="5">
        <f t="shared" si="4"/>
        <v>0</v>
      </c>
      <c r="L38" s="5">
        <f t="shared" si="4"/>
        <v>0</v>
      </c>
      <c r="M38" s="5">
        <f t="shared" si="4"/>
        <v>0</v>
      </c>
      <c r="N38" s="5">
        <f t="shared" si="4"/>
        <v>0</v>
      </c>
      <c r="O38" s="5">
        <f t="shared" si="4"/>
        <v>0</v>
      </c>
      <c r="P38" s="5">
        <f t="shared" si="4"/>
        <v>0</v>
      </c>
      <c r="Q38" s="5">
        <f t="shared" si="4"/>
        <v>0</v>
      </c>
      <c r="R38" s="5">
        <f t="shared" si="4"/>
        <v>0</v>
      </c>
      <c r="S38" s="5">
        <f t="shared" si="4"/>
        <v>0</v>
      </c>
    </row>
    <row r="39" spans="2:19" x14ac:dyDescent="0.35">
      <c r="B39">
        <v>5390</v>
      </c>
      <c r="C39" s="2" t="s">
        <v>55</v>
      </c>
      <c r="D39">
        <v>4</v>
      </c>
      <c r="F39" s="3">
        <f>'[7]Input 401 Administrasjon'!F41+'[7]Input 405 juletresalg'!F42+'[7]Input 404 Hamarrittet'!F39+'[7]Input 402 Gylne Gutuer'!F39+'[7]Input 403 Ledig'!F48</f>
        <v>0</v>
      </c>
      <c r="G39" s="4">
        <v>1</v>
      </c>
      <c r="H39" s="5">
        <f t="shared" si="4"/>
        <v>0</v>
      </c>
      <c r="I39" s="5">
        <f t="shared" si="4"/>
        <v>0</v>
      </c>
      <c r="J39" s="5">
        <f t="shared" si="4"/>
        <v>0</v>
      </c>
      <c r="K39" s="5">
        <f t="shared" si="4"/>
        <v>0</v>
      </c>
      <c r="L39" s="5">
        <f t="shared" si="4"/>
        <v>0</v>
      </c>
      <c r="M39" s="5">
        <f t="shared" si="4"/>
        <v>0</v>
      </c>
      <c r="N39" s="5">
        <f t="shared" si="4"/>
        <v>0</v>
      </c>
      <c r="O39" s="5">
        <f t="shared" si="4"/>
        <v>0</v>
      </c>
      <c r="P39" s="5">
        <f t="shared" si="4"/>
        <v>0</v>
      </c>
      <c r="Q39" s="5">
        <f t="shared" si="4"/>
        <v>0</v>
      </c>
      <c r="R39" s="5">
        <f t="shared" si="4"/>
        <v>0</v>
      </c>
      <c r="S39" s="5">
        <f t="shared" si="4"/>
        <v>0</v>
      </c>
    </row>
    <row r="40" spans="2:19" x14ac:dyDescent="0.35">
      <c r="B40">
        <v>5401</v>
      </c>
      <c r="C40" s="2" t="s">
        <v>56</v>
      </c>
      <c r="D40">
        <v>4</v>
      </c>
      <c r="F40" s="3">
        <f>'[7]Input 401 Administrasjon'!F42+'[7]Input 405 juletresalg'!F43+'[7]Input 404 Hamarrittet'!F40+'[7]Input 402 Gylne Gutuer'!F40+'[7]Input 403 Ledig'!F49</f>
        <v>0</v>
      </c>
      <c r="G40" s="4">
        <v>1</v>
      </c>
      <c r="H40" s="5">
        <f t="shared" si="4"/>
        <v>0</v>
      </c>
      <c r="I40" s="5">
        <f t="shared" si="4"/>
        <v>0</v>
      </c>
      <c r="J40" s="5">
        <f t="shared" si="4"/>
        <v>0</v>
      </c>
      <c r="K40" s="5">
        <f t="shared" si="4"/>
        <v>0</v>
      </c>
      <c r="L40" s="5">
        <f t="shared" si="4"/>
        <v>0</v>
      </c>
      <c r="M40" s="5">
        <f t="shared" si="4"/>
        <v>0</v>
      </c>
      <c r="N40" s="5">
        <f t="shared" si="4"/>
        <v>0</v>
      </c>
      <c r="O40" s="5">
        <f t="shared" si="4"/>
        <v>0</v>
      </c>
      <c r="P40" s="5">
        <f t="shared" si="4"/>
        <v>0</v>
      </c>
      <c r="Q40" s="5">
        <f t="shared" si="4"/>
        <v>0</v>
      </c>
      <c r="R40" s="5">
        <f t="shared" si="4"/>
        <v>0</v>
      </c>
      <c r="S40" s="5">
        <f t="shared" si="4"/>
        <v>0</v>
      </c>
    </row>
    <row r="41" spans="2:19" x14ac:dyDescent="0.35">
      <c r="B41">
        <v>5405</v>
      </c>
      <c r="C41" s="2" t="s">
        <v>57</v>
      </c>
      <c r="D41">
        <v>4</v>
      </c>
      <c r="F41" s="3">
        <f>'[7]Input 401 Administrasjon'!F43+'[7]Input 405 juletresalg'!F44+'[7]Input 404 Hamarrittet'!F41+'[7]Input 402 Gylne Gutuer'!F41+'[7]Input 403 Ledig'!F50</f>
        <v>0</v>
      </c>
      <c r="G41" s="4">
        <v>1</v>
      </c>
      <c r="H41" s="5">
        <f t="shared" si="4"/>
        <v>0</v>
      </c>
      <c r="I41" s="5">
        <f t="shared" si="4"/>
        <v>0</v>
      </c>
      <c r="J41" s="5">
        <f t="shared" si="4"/>
        <v>0</v>
      </c>
      <c r="K41" s="5">
        <f t="shared" si="4"/>
        <v>0</v>
      </c>
      <c r="L41" s="5">
        <f t="shared" si="4"/>
        <v>0</v>
      </c>
      <c r="M41" s="5">
        <f t="shared" si="4"/>
        <v>0</v>
      </c>
      <c r="N41" s="5">
        <f t="shared" si="4"/>
        <v>0</v>
      </c>
      <c r="O41" s="5">
        <f t="shared" si="4"/>
        <v>0</v>
      </c>
      <c r="P41" s="5">
        <f t="shared" si="4"/>
        <v>0</v>
      </c>
      <c r="Q41" s="5">
        <f t="shared" si="4"/>
        <v>0</v>
      </c>
      <c r="R41" s="5">
        <f t="shared" si="4"/>
        <v>0</v>
      </c>
      <c r="S41" s="5">
        <f t="shared" si="4"/>
        <v>0</v>
      </c>
    </row>
    <row r="42" spans="2:19" x14ac:dyDescent="0.35">
      <c r="B42">
        <v>5600</v>
      </c>
      <c r="C42" s="2" t="s">
        <v>58</v>
      </c>
      <c r="D42">
        <v>4</v>
      </c>
      <c r="F42" s="3">
        <f>'[7]Input 401 Administrasjon'!F44+'[7]Input 405 juletresalg'!F45+'[7]Input 404 Hamarrittet'!F42+'[7]Input 402 Gylne Gutuer'!F42+'[7]Input 403 Ledig'!F51</f>
        <v>0</v>
      </c>
      <c r="G42" s="4">
        <v>1</v>
      </c>
      <c r="H42" s="5">
        <f t="shared" si="4"/>
        <v>0</v>
      </c>
      <c r="I42" s="5">
        <f t="shared" si="4"/>
        <v>0</v>
      </c>
      <c r="J42" s="5">
        <f t="shared" si="4"/>
        <v>0</v>
      </c>
      <c r="K42" s="5">
        <f t="shared" si="4"/>
        <v>0</v>
      </c>
      <c r="L42" s="5">
        <f t="shared" si="4"/>
        <v>0</v>
      </c>
      <c r="M42" s="5">
        <f t="shared" si="4"/>
        <v>0</v>
      </c>
      <c r="N42" s="5">
        <f t="shared" si="4"/>
        <v>0</v>
      </c>
      <c r="O42" s="5">
        <f t="shared" si="4"/>
        <v>0</v>
      </c>
      <c r="P42" s="5">
        <f t="shared" si="4"/>
        <v>0</v>
      </c>
      <c r="Q42" s="5">
        <f t="shared" si="4"/>
        <v>0</v>
      </c>
      <c r="R42" s="5">
        <f t="shared" si="4"/>
        <v>0</v>
      </c>
      <c r="S42" s="5">
        <f t="shared" si="4"/>
        <v>0</v>
      </c>
    </row>
    <row r="43" spans="2:19" x14ac:dyDescent="0.35">
      <c r="B43">
        <v>5900</v>
      </c>
      <c r="C43" s="2" t="s">
        <v>60</v>
      </c>
      <c r="D43">
        <v>4</v>
      </c>
      <c r="F43" s="3">
        <f>'[7]Input 401 Administrasjon'!F45+'[7]Input 405 juletresalg'!F46+'[7]Input 404 Hamarrittet'!F43+'[7]Input 402 Gylne Gutuer'!F43+'[7]Input 403 Ledig'!F52</f>
        <v>0</v>
      </c>
      <c r="G43" s="4">
        <v>1</v>
      </c>
      <c r="H43" s="5">
        <f t="shared" si="4"/>
        <v>0</v>
      </c>
      <c r="I43" s="5">
        <f t="shared" si="4"/>
        <v>0</v>
      </c>
      <c r="J43" s="5">
        <f t="shared" si="4"/>
        <v>0</v>
      </c>
      <c r="K43" s="5">
        <f t="shared" si="4"/>
        <v>0</v>
      </c>
      <c r="L43" s="5">
        <f t="shared" si="4"/>
        <v>0</v>
      </c>
      <c r="M43" s="5">
        <f t="shared" si="4"/>
        <v>0</v>
      </c>
      <c r="N43" s="5">
        <f t="shared" si="4"/>
        <v>0</v>
      </c>
      <c r="O43" s="5">
        <f t="shared" si="4"/>
        <v>0</v>
      </c>
      <c r="P43" s="5">
        <f t="shared" si="4"/>
        <v>0</v>
      </c>
      <c r="Q43" s="5">
        <f t="shared" si="4"/>
        <v>0</v>
      </c>
      <c r="R43" s="5">
        <f t="shared" si="4"/>
        <v>0</v>
      </c>
      <c r="S43" s="5">
        <f t="shared" si="4"/>
        <v>0</v>
      </c>
    </row>
    <row r="44" spans="2:19" x14ac:dyDescent="0.35">
      <c r="B44">
        <v>5930</v>
      </c>
      <c r="C44" s="2" t="s">
        <v>61</v>
      </c>
      <c r="D44">
        <v>4</v>
      </c>
      <c r="F44" s="3">
        <f>'[7]Input 401 Administrasjon'!F46+'[7]Input 405 juletresalg'!F47+'[7]Input 404 Hamarrittet'!F44+'[7]Input 402 Gylne Gutuer'!F44+'[7]Input 403 Ledig'!F53</f>
        <v>0</v>
      </c>
      <c r="G44" s="4">
        <v>1</v>
      </c>
      <c r="H44" s="5">
        <f t="shared" si="4"/>
        <v>0</v>
      </c>
      <c r="I44" s="5">
        <f t="shared" si="4"/>
        <v>0</v>
      </c>
      <c r="J44" s="5">
        <f t="shared" si="4"/>
        <v>0</v>
      </c>
      <c r="K44" s="5">
        <f t="shared" si="4"/>
        <v>0</v>
      </c>
      <c r="L44" s="5">
        <f t="shared" si="4"/>
        <v>0</v>
      </c>
      <c r="M44" s="5">
        <f t="shared" si="4"/>
        <v>0</v>
      </c>
      <c r="N44" s="5">
        <f t="shared" si="4"/>
        <v>0</v>
      </c>
      <c r="O44" s="5">
        <f t="shared" si="4"/>
        <v>0</v>
      </c>
      <c r="P44" s="5">
        <f t="shared" si="4"/>
        <v>0</v>
      </c>
      <c r="Q44" s="5">
        <f t="shared" si="4"/>
        <v>0</v>
      </c>
      <c r="R44" s="5">
        <f t="shared" si="4"/>
        <v>0</v>
      </c>
      <c r="S44" s="5">
        <f t="shared" si="4"/>
        <v>0</v>
      </c>
    </row>
    <row r="45" spans="2:19" x14ac:dyDescent="0.35">
      <c r="B45">
        <v>6015</v>
      </c>
      <c r="C45" s="2" t="s">
        <v>62</v>
      </c>
      <c r="D45">
        <v>4</v>
      </c>
      <c r="F45" s="3">
        <f>'[7]Input 401 Administrasjon'!F47+'[7]Input 405 juletresalg'!F48+'[7]Input 404 Hamarrittet'!F45+'[7]Input 402 Gylne Gutuer'!F45+'[7]Input 403 Ledig'!F54</f>
        <v>17000</v>
      </c>
      <c r="G45" s="4">
        <v>1</v>
      </c>
      <c r="H45" s="5">
        <f t="shared" si="4"/>
        <v>1416.6666666666665</v>
      </c>
      <c r="I45" s="5">
        <f t="shared" si="4"/>
        <v>1416.6666666666665</v>
      </c>
      <c r="J45" s="5">
        <f t="shared" si="4"/>
        <v>1416.6666666666665</v>
      </c>
      <c r="K45" s="5">
        <f t="shared" si="4"/>
        <v>1416.6666666666665</v>
      </c>
      <c r="L45" s="5">
        <f t="shared" si="4"/>
        <v>1416.6666666666665</v>
      </c>
      <c r="M45" s="5">
        <f t="shared" si="4"/>
        <v>1416.6666666666665</v>
      </c>
      <c r="N45" s="5">
        <f t="shared" si="4"/>
        <v>1416.6666666666665</v>
      </c>
      <c r="O45" s="5">
        <f t="shared" si="4"/>
        <v>1416.6666666666665</v>
      </c>
      <c r="P45" s="5">
        <f t="shared" si="4"/>
        <v>1416.6666666666665</v>
      </c>
      <c r="Q45" s="5">
        <f t="shared" si="4"/>
        <v>1416.6666666666665</v>
      </c>
      <c r="R45" s="5">
        <f t="shared" si="4"/>
        <v>1416.6666666666665</v>
      </c>
      <c r="S45" s="5">
        <f t="shared" si="4"/>
        <v>1416.6666666666665</v>
      </c>
    </row>
    <row r="46" spans="2:19" x14ac:dyDescent="0.35">
      <c r="B46">
        <v>6300</v>
      </c>
      <c r="C46" s="2" t="s">
        <v>63</v>
      </c>
      <c r="D46">
        <v>4</v>
      </c>
      <c r="F46" s="3">
        <f>'[7]Input 401 Administrasjon'!F48+'[7]Input 405 juletresalg'!F49+'[7]Input 404 Hamarrittet'!F46+'[7]Input 402 Gylne Gutuer'!F46+'[7]Input 403 Ledig'!F55</f>
        <v>25000</v>
      </c>
      <c r="G46" s="4">
        <v>1</v>
      </c>
      <c r="H46" s="5">
        <f t="shared" si="4"/>
        <v>2083.333333333333</v>
      </c>
      <c r="I46" s="5">
        <f t="shared" si="4"/>
        <v>2083.333333333333</v>
      </c>
      <c r="J46" s="5">
        <f t="shared" si="4"/>
        <v>2083.333333333333</v>
      </c>
      <c r="K46" s="5">
        <f t="shared" si="4"/>
        <v>2083.333333333333</v>
      </c>
      <c r="L46" s="5">
        <f t="shared" si="4"/>
        <v>2083.333333333333</v>
      </c>
      <c r="M46" s="5">
        <f t="shared" si="4"/>
        <v>2083.333333333333</v>
      </c>
      <c r="N46" s="5">
        <f t="shared" si="4"/>
        <v>2083.333333333333</v>
      </c>
      <c r="O46" s="5">
        <f t="shared" si="4"/>
        <v>2083.333333333333</v>
      </c>
      <c r="P46" s="5">
        <f t="shared" si="4"/>
        <v>2083.333333333333</v>
      </c>
      <c r="Q46" s="5">
        <f t="shared" si="4"/>
        <v>2083.333333333333</v>
      </c>
      <c r="R46" s="5">
        <f t="shared" si="4"/>
        <v>2083.333333333333</v>
      </c>
      <c r="S46" s="5">
        <f t="shared" si="4"/>
        <v>2083.333333333333</v>
      </c>
    </row>
    <row r="47" spans="2:19" x14ac:dyDescent="0.35">
      <c r="B47">
        <v>6320</v>
      </c>
      <c r="C47" s="2" t="s">
        <v>64</v>
      </c>
      <c r="D47">
        <v>4</v>
      </c>
      <c r="F47" s="3">
        <f>'[7]Input 401 Administrasjon'!F49+'[7]Input 405 juletresalg'!F50+'[7]Input 404 Hamarrittet'!F47+'[7]Input 402 Gylne Gutuer'!F47+'[7]Input 403 Ledig'!F56</f>
        <v>0</v>
      </c>
      <c r="G47" s="4">
        <v>1</v>
      </c>
      <c r="H47" s="5">
        <f t="shared" si="4"/>
        <v>0</v>
      </c>
      <c r="I47" s="5">
        <f t="shared" si="4"/>
        <v>0</v>
      </c>
      <c r="J47" s="5">
        <f t="shared" si="4"/>
        <v>0</v>
      </c>
      <c r="K47" s="5">
        <f t="shared" si="4"/>
        <v>0</v>
      </c>
      <c r="L47" s="5">
        <f t="shared" si="4"/>
        <v>0</v>
      </c>
      <c r="M47" s="5">
        <f t="shared" si="4"/>
        <v>0</v>
      </c>
      <c r="N47" s="5">
        <f t="shared" si="4"/>
        <v>0</v>
      </c>
      <c r="O47" s="5">
        <f t="shared" si="4"/>
        <v>0</v>
      </c>
      <c r="P47" s="5">
        <f t="shared" si="4"/>
        <v>0</v>
      </c>
      <c r="Q47" s="5">
        <f t="shared" si="4"/>
        <v>0</v>
      </c>
      <c r="R47" s="5">
        <f t="shared" si="4"/>
        <v>0</v>
      </c>
      <c r="S47" s="5">
        <f t="shared" si="4"/>
        <v>0</v>
      </c>
    </row>
    <row r="48" spans="2:19" x14ac:dyDescent="0.35">
      <c r="B48">
        <v>6321</v>
      </c>
      <c r="C48" s="2" t="s">
        <v>65</v>
      </c>
      <c r="D48">
        <v>4</v>
      </c>
      <c r="F48" s="3">
        <f>'[7]Input 401 Administrasjon'!F50+'[7]Input 405 juletresalg'!F51+'[7]Input 404 Hamarrittet'!F48+'[7]Input 402 Gylne Gutuer'!F48+'[7]Input 403 Ledig'!F57</f>
        <v>0</v>
      </c>
      <c r="G48" s="4">
        <v>1</v>
      </c>
      <c r="H48" s="5">
        <f t="shared" ref="H48:S56" si="5">IF($G48&lt;&gt;0,VLOOKUP($G48,Fordeling,H$4+3,FALSE)*$F48,0)</f>
        <v>0</v>
      </c>
      <c r="I48" s="5">
        <f t="shared" si="5"/>
        <v>0</v>
      </c>
      <c r="J48" s="5">
        <f t="shared" si="5"/>
        <v>0</v>
      </c>
      <c r="K48" s="5">
        <f t="shared" si="5"/>
        <v>0</v>
      </c>
      <c r="L48" s="5">
        <f t="shared" si="5"/>
        <v>0</v>
      </c>
      <c r="M48" s="5">
        <f t="shared" si="5"/>
        <v>0</v>
      </c>
      <c r="N48" s="5">
        <f t="shared" si="5"/>
        <v>0</v>
      </c>
      <c r="O48" s="5">
        <f t="shared" si="5"/>
        <v>0</v>
      </c>
      <c r="P48" s="5">
        <f t="shared" si="5"/>
        <v>0</v>
      </c>
      <c r="Q48" s="5">
        <f t="shared" si="5"/>
        <v>0</v>
      </c>
      <c r="R48" s="5">
        <f t="shared" si="5"/>
        <v>0</v>
      </c>
      <c r="S48" s="5">
        <f t="shared" si="5"/>
        <v>0</v>
      </c>
    </row>
    <row r="49" spans="2:19" x14ac:dyDescent="0.35">
      <c r="B49">
        <v>6340</v>
      </c>
      <c r="C49" s="2" t="s">
        <v>66</v>
      </c>
      <c r="D49">
        <v>4</v>
      </c>
      <c r="F49" s="3">
        <f>'[7]Input 401 Administrasjon'!F51+'[7]Input 405 juletresalg'!F52+'[7]Input 404 Hamarrittet'!F49+'[7]Input 402 Gylne Gutuer'!F49+'[7]Input 403 Ledig'!F58</f>
        <v>0</v>
      </c>
      <c r="G49" s="4">
        <v>1</v>
      </c>
      <c r="H49" s="5">
        <f t="shared" si="5"/>
        <v>0</v>
      </c>
      <c r="I49" s="5">
        <f t="shared" si="5"/>
        <v>0</v>
      </c>
      <c r="J49" s="5">
        <f t="shared" si="5"/>
        <v>0</v>
      </c>
      <c r="K49" s="5">
        <f t="shared" si="5"/>
        <v>0</v>
      </c>
      <c r="L49" s="5">
        <f t="shared" si="5"/>
        <v>0</v>
      </c>
      <c r="M49" s="5">
        <f t="shared" si="5"/>
        <v>0</v>
      </c>
      <c r="N49" s="5">
        <f t="shared" si="5"/>
        <v>0</v>
      </c>
      <c r="O49" s="5">
        <f t="shared" si="5"/>
        <v>0</v>
      </c>
      <c r="P49" s="5">
        <f t="shared" si="5"/>
        <v>0</v>
      </c>
      <c r="Q49" s="5">
        <f t="shared" si="5"/>
        <v>0</v>
      </c>
      <c r="R49" s="5">
        <f t="shared" si="5"/>
        <v>0</v>
      </c>
      <c r="S49" s="5">
        <f t="shared" si="5"/>
        <v>0</v>
      </c>
    </row>
    <row r="50" spans="2:19" x14ac:dyDescent="0.35">
      <c r="B50">
        <v>6360</v>
      </c>
      <c r="C50" s="2" t="s">
        <v>67</v>
      </c>
      <c r="D50">
        <v>4</v>
      </c>
      <c r="F50" s="3">
        <f>'[7]Input 401 Administrasjon'!F52+'[7]Input 405 juletresalg'!F53+'[7]Input 404 Hamarrittet'!F50+'[7]Input 402 Gylne Gutuer'!F50+'[7]Input 403 Ledig'!F59</f>
        <v>0</v>
      </c>
      <c r="G50" s="4">
        <v>1</v>
      </c>
      <c r="H50" s="5">
        <f t="shared" si="5"/>
        <v>0</v>
      </c>
      <c r="I50" s="5">
        <f t="shared" si="5"/>
        <v>0</v>
      </c>
      <c r="J50" s="5">
        <f t="shared" si="5"/>
        <v>0</v>
      </c>
      <c r="K50" s="5">
        <f t="shared" si="5"/>
        <v>0</v>
      </c>
      <c r="L50" s="5">
        <f t="shared" si="5"/>
        <v>0</v>
      </c>
      <c r="M50" s="5">
        <f t="shared" si="5"/>
        <v>0</v>
      </c>
      <c r="N50" s="5">
        <f t="shared" si="5"/>
        <v>0</v>
      </c>
      <c r="O50" s="5">
        <f t="shared" si="5"/>
        <v>0</v>
      </c>
      <c r="P50" s="5">
        <f t="shared" si="5"/>
        <v>0</v>
      </c>
      <c r="Q50" s="5">
        <f t="shared" si="5"/>
        <v>0</v>
      </c>
      <c r="R50" s="5">
        <f t="shared" si="5"/>
        <v>0</v>
      </c>
      <c r="S50" s="5">
        <f t="shared" si="5"/>
        <v>0</v>
      </c>
    </row>
    <row r="51" spans="2:19" x14ac:dyDescent="0.35">
      <c r="B51">
        <v>6410</v>
      </c>
      <c r="C51" s="2" t="s">
        <v>68</v>
      </c>
      <c r="D51">
        <v>4</v>
      </c>
      <c r="F51" s="3">
        <f>'[7]Input 401 Administrasjon'!F53+'[7]Input 405 juletresalg'!F54+'[7]Input 404 Hamarrittet'!F51+'[7]Input 402 Gylne Gutuer'!F51+'[7]Input 403 Ledig'!F61</f>
        <v>8000</v>
      </c>
      <c r="G51" s="4">
        <v>1</v>
      </c>
      <c r="H51" s="5">
        <f t="shared" si="5"/>
        <v>666.66666666666663</v>
      </c>
      <c r="I51" s="5">
        <f t="shared" si="5"/>
        <v>666.66666666666663</v>
      </c>
      <c r="J51" s="5">
        <f t="shared" si="5"/>
        <v>666.66666666666663</v>
      </c>
      <c r="K51" s="5">
        <f t="shared" si="5"/>
        <v>666.66666666666663</v>
      </c>
      <c r="L51" s="5">
        <f t="shared" si="5"/>
        <v>666.66666666666663</v>
      </c>
      <c r="M51" s="5">
        <f t="shared" si="5"/>
        <v>666.66666666666663</v>
      </c>
      <c r="N51" s="5">
        <f t="shared" si="5"/>
        <v>666.66666666666663</v>
      </c>
      <c r="O51" s="5">
        <f t="shared" si="5"/>
        <v>666.66666666666663</v>
      </c>
      <c r="P51" s="5">
        <f t="shared" si="5"/>
        <v>666.66666666666663</v>
      </c>
      <c r="Q51" s="5">
        <f t="shared" si="5"/>
        <v>666.66666666666663</v>
      </c>
      <c r="R51" s="5">
        <f t="shared" si="5"/>
        <v>666.66666666666663</v>
      </c>
      <c r="S51" s="5">
        <f t="shared" si="5"/>
        <v>666.66666666666663</v>
      </c>
    </row>
    <row r="52" spans="2:19" x14ac:dyDescent="0.35">
      <c r="B52">
        <v>6440</v>
      </c>
      <c r="C52" s="2" t="s">
        <v>69</v>
      </c>
      <c r="D52">
        <v>4</v>
      </c>
      <c r="F52" s="3">
        <f>'[7]Input 401 Administrasjon'!F54+'[7]Input 405 juletresalg'!F55+'[7]Input 404 Hamarrittet'!F52+'[7]Input 402 Gylne Gutuer'!F52+'[7]Input 403 Ledig'!F62</f>
        <v>170000</v>
      </c>
      <c r="G52" s="4">
        <v>1</v>
      </c>
      <c r="H52" s="5">
        <f t="shared" si="5"/>
        <v>14166.666666666666</v>
      </c>
      <c r="I52" s="5">
        <f t="shared" si="5"/>
        <v>14166.666666666666</v>
      </c>
      <c r="J52" s="5">
        <f t="shared" si="5"/>
        <v>14166.666666666666</v>
      </c>
      <c r="K52" s="5">
        <f t="shared" si="5"/>
        <v>14166.666666666666</v>
      </c>
      <c r="L52" s="5">
        <f t="shared" si="5"/>
        <v>14166.666666666666</v>
      </c>
      <c r="M52" s="5">
        <f t="shared" si="5"/>
        <v>14166.666666666666</v>
      </c>
      <c r="N52" s="5">
        <f t="shared" si="5"/>
        <v>14166.666666666666</v>
      </c>
      <c r="O52" s="5">
        <f t="shared" si="5"/>
        <v>14166.666666666666</v>
      </c>
      <c r="P52" s="5">
        <f t="shared" si="5"/>
        <v>14166.666666666666</v>
      </c>
      <c r="Q52" s="5">
        <f t="shared" si="5"/>
        <v>14166.666666666666</v>
      </c>
      <c r="R52" s="5">
        <f t="shared" si="5"/>
        <v>14166.666666666666</v>
      </c>
      <c r="S52" s="5">
        <f t="shared" si="5"/>
        <v>14166.666666666666</v>
      </c>
    </row>
    <row r="53" spans="2:19" x14ac:dyDescent="0.35">
      <c r="B53">
        <v>6510</v>
      </c>
      <c r="C53" s="2" t="s">
        <v>70</v>
      </c>
      <c r="D53">
        <v>4</v>
      </c>
      <c r="F53" s="3">
        <f>'[7]Input 401 Administrasjon'!F55+'[7]Input 405 juletresalg'!F56+'[7]Input 404 Hamarrittet'!F53+'[7]Input 402 Gylne Gutuer'!F53+'[7]Input 403 Ledig'!F63</f>
        <v>13000</v>
      </c>
      <c r="G53" s="4">
        <v>1</v>
      </c>
      <c r="H53" s="5">
        <f t="shared" si="5"/>
        <v>1083.3333333333333</v>
      </c>
      <c r="I53" s="5">
        <f t="shared" si="5"/>
        <v>1083.3333333333333</v>
      </c>
      <c r="J53" s="5">
        <f t="shared" si="5"/>
        <v>1083.3333333333333</v>
      </c>
      <c r="K53" s="5">
        <f t="shared" si="5"/>
        <v>1083.3333333333333</v>
      </c>
      <c r="L53" s="5">
        <f t="shared" si="5"/>
        <v>1083.3333333333333</v>
      </c>
      <c r="M53" s="5">
        <f t="shared" si="5"/>
        <v>1083.3333333333333</v>
      </c>
      <c r="N53" s="5">
        <f t="shared" si="5"/>
        <v>1083.3333333333333</v>
      </c>
      <c r="O53" s="5">
        <f t="shared" si="5"/>
        <v>1083.3333333333333</v>
      </c>
      <c r="P53" s="5">
        <f t="shared" si="5"/>
        <v>1083.3333333333333</v>
      </c>
      <c r="Q53" s="5">
        <f t="shared" si="5"/>
        <v>1083.3333333333333</v>
      </c>
      <c r="R53" s="5">
        <f t="shared" si="5"/>
        <v>1083.3333333333333</v>
      </c>
      <c r="S53" s="5">
        <f t="shared" si="5"/>
        <v>1083.3333333333333</v>
      </c>
    </row>
    <row r="54" spans="2:19" x14ac:dyDescent="0.35">
      <c r="B54">
        <v>6540</v>
      </c>
      <c r="C54" s="2" t="s">
        <v>71</v>
      </c>
      <c r="D54">
        <v>4</v>
      </c>
      <c r="F54" s="3">
        <f>'[7]Input 401 Administrasjon'!F56+'[7]Input 405 juletresalg'!F57+'[7]Input 404 Hamarrittet'!F54+'[7]Input 402 Gylne Gutuer'!F54+'[7]Input 403 Ledig'!F64</f>
        <v>0</v>
      </c>
      <c r="G54" s="4">
        <v>1</v>
      </c>
      <c r="H54" s="5">
        <f t="shared" si="5"/>
        <v>0</v>
      </c>
      <c r="I54" s="5">
        <f t="shared" si="5"/>
        <v>0</v>
      </c>
      <c r="J54" s="5">
        <f t="shared" si="5"/>
        <v>0</v>
      </c>
      <c r="K54" s="5">
        <f t="shared" si="5"/>
        <v>0</v>
      </c>
      <c r="L54" s="5">
        <f t="shared" si="5"/>
        <v>0</v>
      </c>
      <c r="M54" s="5">
        <f t="shared" si="5"/>
        <v>0</v>
      </c>
      <c r="N54" s="5">
        <f t="shared" si="5"/>
        <v>0</v>
      </c>
      <c r="O54" s="5">
        <f t="shared" si="5"/>
        <v>0</v>
      </c>
      <c r="P54" s="5">
        <f t="shared" si="5"/>
        <v>0</v>
      </c>
      <c r="Q54" s="5">
        <f t="shared" si="5"/>
        <v>0</v>
      </c>
      <c r="R54" s="5">
        <f t="shared" si="5"/>
        <v>0</v>
      </c>
      <c r="S54" s="5">
        <f t="shared" si="5"/>
        <v>0</v>
      </c>
    </row>
    <row r="55" spans="2:19" x14ac:dyDescent="0.35">
      <c r="B55">
        <v>6552</v>
      </c>
      <c r="C55" s="2" t="s">
        <v>72</v>
      </c>
      <c r="D55">
        <v>4</v>
      </c>
      <c r="F55" s="3">
        <f>'[7]Input 401 Administrasjon'!F57+'[7]Input 405 juletresalg'!F58+'[7]Input 404 Hamarrittet'!F55+'[7]Input 402 Gylne Gutuer'!F55+'[7]Input 403 Ledig'!F65</f>
        <v>0</v>
      </c>
      <c r="G55" s="4">
        <v>1</v>
      </c>
      <c r="H55" s="5">
        <f t="shared" si="5"/>
        <v>0</v>
      </c>
      <c r="I55" s="5">
        <f t="shared" si="5"/>
        <v>0</v>
      </c>
      <c r="J55" s="5">
        <f t="shared" si="5"/>
        <v>0</v>
      </c>
      <c r="K55" s="5">
        <f t="shared" si="5"/>
        <v>0</v>
      </c>
      <c r="L55" s="5">
        <f t="shared" si="5"/>
        <v>0</v>
      </c>
      <c r="M55" s="5">
        <f t="shared" si="5"/>
        <v>0</v>
      </c>
      <c r="N55" s="5">
        <f t="shared" si="5"/>
        <v>0</v>
      </c>
      <c r="O55" s="5">
        <f t="shared" si="5"/>
        <v>0</v>
      </c>
      <c r="P55" s="5">
        <f t="shared" si="5"/>
        <v>0</v>
      </c>
      <c r="Q55" s="5">
        <f t="shared" si="5"/>
        <v>0</v>
      </c>
      <c r="R55" s="5">
        <f t="shared" si="5"/>
        <v>0</v>
      </c>
      <c r="S55" s="5">
        <f t="shared" si="5"/>
        <v>0</v>
      </c>
    </row>
    <row r="56" spans="2:19" x14ac:dyDescent="0.35">
      <c r="B56">
        <v>6560</v>
      </c>
      <c r="C56" s="2" t="s">
        <v>73</v>
      </c>
      <c r="D56">
        <v>4</v>
      </c>
      <c r="F56" s="3">
        <f>'[7]Input 401 Administrasjon'!F58+'[7]Input 405 juletresalg'!F59+'[7]Input 404 Hamarrittet'!F56+'[7]Input 402 Gylne Gutuer'!F56+'[7]Input 403 Ledig'!F66</f>
        <v>0</v>
      </c>
      <c r="G56" s="4">
        <v>1</v>
      </c>
      <c r="H56" s="5">
        <f t="shared" si="5"/>
        <v>0</v>
      </c>
      <c r="I56" s="5">
        <f t="shared" si="5"/>
        <v>0</v>
      </c>
      <c r="J56" s="5">
        <f t="shared" si="5"/>
        <v>0</v>
      </c>
      <c r="K56" s="5">
        <f t="shared" si="5"/>
        <v>0</v>
      </c>
      <c r="L56" s="5">
        <f t="shared" si="5"/>
        <v>0</v>
      </c>
      <c r="M56" s="5">
        <f t="shared" si="5"/>
        <v>0</v>
      </c>
      <c r="N56" s="5">
        <f t="shared" si="5"/>
        <v>0</v>
      </c>
      <c r="O56" s="5">
        <f t="shared" si="5"/>
        <v>0</v>
      </c>
      <c r="P56" s="5">
        <f t="shared" si="5"/>
        <v>0</v>
      </c>
      <c r="Q56" s="5">
        <f t="shared" si="5"/>
        <v>0</v>
      </c>
      <c r="R56" s="5">
        <f t="shared" si="5"/>
        <v>0</v>
      </c>
      <c r="S56" s="5">
        <f t="shared" si="5"/>
        <v>0</v>
      </c>
    </row>
    <row r="57" spans="2:19" x14ac:dyDescent="0.35">
      <c r="B57">
        <v>6600</v>
      </c>
      <c r="C57" s="2" t="s">
        <v>74</v>
      </c>
      <c r="D57">
        <v>4</v>
      </c>
      <c r="F57" s="3">
        <f>'[7]Input 401 Administrasjon'!F59+'[7]Input 405 juletresalg'!F60+'[7]Input 404 Hamarrittet'!F57+'[7]Input 402 Gylne Gutuer'!F57+'[7]Input 403 Ledig'!F67</f>
        <v>0</v>
      </c>
      <c r="G57" s="4">
        <v>1</v>
      </c>
      <c r="H57" s="5">
        <f t="shared" ref="H57:S66" si="6">IF($G57&lt;&gt;0,VLOOKUP($G57,Fordeling,H$4+3,FALSE)*$F57,0)</f>
        <v>0</v>
      </c>
      <c r="I57" s="5">
        <f t="shared" si="6"/>
        <v>0</v>
      </c>
      <c r="J57" s="5">
        <f t="shared" si="6"/>
        <v>0</v>
      </c>
      <c r="K57" s="5">
        <f t="shared" si="6"/>
        <v>0</v>
      </c>
      <c r="L57" s="5">
        <f t="shared" si="6"/>
        <v>0</v>
      </c>
      <c r="M57" s="5">
        <f t="shared" si="6"/>
        <v>0</v>
      </c>
      <c r="N57" s="5">
        <f t="shared" si="6"/>
        <v>0</v>
      </c>
      <c r="O57" s="5">
        <f t="shared" si="6"/>
        <v>0</v>
      </c>
      <c r="P57" s="5">
        <f t="shared" si="6"/>
        <v>0</v>
      </c>
      <c r="Q57" s="5">
        <f t="shared" si="6"/>
        <v>0</v>
      </c>
      <c r="R57" s="5">
        <f t="shared" si="6"/>
        <v>0</v>
      </c>
      <c r="S57" s="5">
        <f t="shared" si="6"/>
        <v>0</v>
      </c>
    </row>
    <row r="58" spans="2:19" x14ac:dyDescent="0.35">
      <c r="B58">
        <v>6610</v>
      </c>
      <c r="C58" s="2" t="s">
        <v>75</v>
      </c>
      <c r="D58">
        <v>4</v>
      </c>
      <c r="F58" s="3">
        <f>'[7]Input 401 Administrasjon'!F60+'[7]Input 405 juletresalg'!F61+'[7]Input 404 Hamarrittet'!F58+'[7]Input 402 Gylne Gutuer'!F58+'[7]Input 403 Ledig'!F68</f>
        <v>0</v>
      </c>
      <c r="G58" s="4">
        <v>1</v>
      </c>
      <c r="H58" s="5">
        <f t="shared" si="6"/>
        <v>0</v>
      </c>
      <c r="I58" s="5">
        <f t="shared" si="6"/>
        <v>0</v>
      </c>
      <c r="J58" s="5">
        <f t="shared" si="6"/>
        <v>0</v>
      </c>
      <c r="K58" s="5">
        <f t="shared" si="6"/>
        <v>0</v>
      </c>
      <c r="L58" s="5">
        <f t="shared" si="6"/>
        <v>0</v>
      </c>
      <c r="M58" s="5">
        <f t="shared" si="6"/>
        <v>0</v>
      </c>
      <c r="N58" s="5">
        <f t="shared" si="6"/>
        <v>0</v>
      </c>
      <c r="O58" s="5">
        <f t="shared" si="6"/>
        <v>0</v>
      </c>
      <c r="P58" s="5">
        <f t="shared" si="6"/>
        <v>0</v>
      </c>
      <c r="Q58" s="5">
        <f t="shared" si="6"/>
        <v>0</v>
      </c>
      <c r="R58" s="5">
        <f t="shared" si="6"/>
        <v>0</v>
      </c>
      <c r="S58" s="5">
        <f t="shared" si="6"/>
        <v>0</v>
      </c>
    </row>
    <row r="59" spans="2:19" x14ac:dyDescent="0.35">
      <c r="B59">
        <v>6611</v>
      </c>
      <c r="C59" s="2" t="s">
        <v>76</v>
      </c>
      <c r="D59">
        <v>4</v>
      </c>
      <c r="F59" s="3">
        <f>'[7]Input 401 Administrasjon'!F61+'[7]Input 405 juletresalg'!F62+'[7]Input 404 Hamarrittet'!F59+'[7]Input 402 Gylne Gutuer'!F59+'[7]Input 403 Ledig'!F69</f>
        <v>0</v>
      </c>
      <c r="G59" s="4">
        <v>1</v>
      </c>
      <c r="H59" s="5">
        <f t="shared" si="6"/>
        <v>0</v>
      </c>
      <c r="I59" s="5">
        <f t="shared" si="6"/>
        <v>0</v>
      </c>
      <c r="J59" s="5">
        <f t="shared" si="6"/>
        <v>0</v>
      </c>
      <c r="K59" s="5">
        <f t="shared" si="6"/>
        <v>0</v>
      </c>
      <c r="L59" s="5">
        <f t="shared" si="6"/>
        <v>0</v>
      </c>
      <c r="M59" s="5">
        <f t="shared" si="6"/>
        <v>0</v>
      </c>
      <c r="N59" s="5">
        <f t="shared" si="6"/>
        <v>0</v>
      </c>
      <c r="O59" s="5">
        <f t="shared" si="6"/>
        <v>0</v>
      </c>
      <c r="P59" s="5">
        <f t="shared" si="6"/>
        <v>0</v>
      </c>
      <c r="Q59" s="5">
        <f t="shared" si="6"/>
        <v>0</v>
      </c>
      <c r="R59" s="5">
        <f t="shared" si="6"/>
        <v>0</v>
      </c>
      <c r="S59" s="5">
        <f t="shared" si="6"/>
        <v>0</v>
      </c>
    </row>
    <row r="60" spans="2:19" x14ac:dyDescent="0.35">
      <c r="B60">
        <v>6620</v>
      </c>
      <c r="C60" s="2" t="s">
        <v>77</v>
      </c>
      <c r="D60">
        <v>4</v>
      </c>
      <c r="F60" s="3">
        <f>'[7]Input 401 Administrasjon'!F62+'[7]Input 405 juletresalg'!F63+'[7]Input 404 Hamarrittet'!F60+'[7]Input 402 Gylne Gutuer'!F60+'[7]Input 403 Ledig'!F70</f>
        <v>0</v>
      </c>
      <c r="G60" s="4">
        <v>1</v>
      </c>
      <c r="H60" s="5">
        <f t="shared" si="6"/>
        <v>0</v>
      </c>
      <c r="I60" s="5">
        <f t="shared" si="6"/>
        <v>0</v>
      </c>
      <c r="J60" s="5">
        <f t="shared" si="6"/>
        <v>0</v>
      </c>
      <c r="K60" s="5">
        <f t="shared" si="6"/>
        <v>0</v>
      </c>
      <c r="L60" s="5">
        <f t="shared" si="6"/>
        <v>0</v>
      </c>
      <c r="M60" s="5">
        <f t="shared" si="6"/>
        <v>0</v>
      </c>
      <c r="N60" s="5">
        <f t="shared" si="6"/>
        <v>0</v>
      </c>
      <c r="O60" s="5">
        <f t="shared" si="6"/>
        <v>0</v>
      </c>
      <c r="P60" s="5">
        <f t="shared" si="6"/>
        <v>0</v>
      </c>
      <c r="Q60" s="5">
        <f t="shared" si="6"/>
        <v>0</v>
      </c>
      <c r="R60" s="5">
        <f t="shared" si="6"/>
        <v>0</v>
      </c>
      <c r="S60" s="5">
        <f t="shared" si="6"/>
        <v>0</v>
      </c>
    </row>
    <row r="61" spans="2:19" x14ac:dyDescent="0.35">
      <c r="B61">
        <v>6625</v>
      </c>
      <c r="C61" s="2" t="s">
        <v>78</v>
      </c>
      <c r="D61">
        <v>4</v>
      </c>
      <c r="F61" s="3">
        <f>'[7]Input 401 Administrasjon'!F63+'[7]Input 405 juletresalg'!F64+'[7]Input 404 Hamarrittet'!F61+'[7]Input 402 Gylne Gutuer'!F61+'[7]Input 403 Ledig'!F71</f>
        <v>0</v>
      </c>
      <c r="G61" s="4">
        <v>1</v>
      </c>
      <c r="H61" s="5">
        <f t="shared" si="6"/>
        <v>0</v>
      </c>
      <c r="I61" s="5">
        <f t="shared" si="6"/>
        <v>0</v>
      </c>
      <c r="J61" s="5">
        <f t="shared" si="6"/>
        <v>0</v>
      </c>
      <c r="K61" s="5">
        <f t="shared" si="6"/>
        <v>0</v>
      </c>
      <c r="L61" s="5">
        <f t="shared" si="6"/>
        <v>0</v>
      </c>
      <c r="M61" s="5">
        <f t="shared" si="6"/>
        <v>0</v>
      </c>
      <c r="N61" s="5">
        <f t="shared" si="6"/>
        <v>0</v>
      </c>
      <c r="O61" s="5">
        <f t="shared" si="6"/>
        <v>0</v>
      </c>
      <c r="P61" s="5">
        <f t="shared" si="6"/>
        <v>0</v>
      </c>
      <c r="Q61" s="5">
        <f t="shared" si="6"/>
        <v>0</v>
      </c>
      <c r="R61" s="5">
        <f t="shared" si="6"/>
        <v>0</v>
      </c>
      <c r="S61" s="5">
        <f t="shared" si="6"/>
        <v>0</v>
      </c>
    </row>
    <row r="62" spans="2:19" x14ac:dyDescent="0.35">
      <c r="B62">
        <v>6630</v>
      </c>
      <c r="C62" s="2" t="s">
        <v>79</v>
      </c>
      <c r="D62">
        <v>4</v>
      </c>
      <c r="F62" s="3">
        <f>'[7]Input 401 Administrasjon'!F64+'[7]Input 405 juletresalg'!F65+'[7]Input 404 Hamarrittet'!F62+'[7]Input 402 Gylne Gutuer'!F62+'[7]Input 403 Ledig'!F72</f>
        <v>0</v>
      </c>
      <c r="G62" s="4">
        <v>1</v>
      </c>
      <c r="H62" s="5">
        <f t="shared" si="6"/>
        <v>0</v>
      </c>
      <c r="I62" s="5">
        <f t="shared" si="6"/>
        <v>0</v>
      </c>
      <c r="J62" s="5">
        <f t="shared" si="6"/>
        <v>0</v>
      </c>
      <c r="K62" s="5">
        <f t="shared" si="6"/>
        <v>0</v>
      </c>
      <c r="L62" s="5">
        <f t="shared" si="6"/>
        <v>0</v>
      </c>
      <c r="M62" s="5">
        <f t="shared" si="6"/>
        <v>0</v>
      </c>
      <c r="N62" s="5">
        <f t="shared" si="6"/>
        <v>0</v>
      </c>
      <c r="O62" s="5">
        <f t="shared" si="6"/>
        <v>0</v>
      </c>
      <c r="P62" s="5">
        <f t="shared" si="6"/>
        <v>0</v>
      </c>
      <c r="Q62" s="5">
        <f t="shared" si="6"/>
        <v>0</v>
      </c>
      <c r="R62" s="5">
        <f t="shared" si="6"/>
        <v>0</v>
      </c>
      <c r="S62" s="5">
        <f t="shared" si="6"/>
        <v>0</v>
      </c>
    </row>
    <row r="63" spans="2:19" x14ac:dyDescent="0.35">
      <c r="B63">
        <v>6705</v>
      </c>
      <c r="C63" s="2" t="s">
        <v>80</v>
      </c>
      <c r="D63">
        <v>4</v>
      </c>
      <c r="F63" s="3">
        <f>'[7]Input 401 Administrasjon'!F65+'[7]Input 405 juletresalg'!F66+'[7]Input 404 Hamarrittet'!F63+'[7]Input 402 Gylne Gutuer'!F63+'[7]Input 403 Ledig'!F73</f>
        <v>30000</v>
      </c>
      <c r="G63" s="4">
        <v>1</v>
      </c>
      <c r="H63" s="5">
        <f t="shared" si="6"/>
        <v>2500</v>
      </c>
      <c r="I63" s="5">
        <f t="shared" si="6"/>
        <v>2500</v>
      </c>
      <c r="J63" s="5">
        <f t="shared" si="6"/>
        <v>2500</v>
      </c>
      <c r="K63" s="5">
        <f t="shared" si="6"/>
        <v>2500</v>
      </c>
      <c r="L63" s="5">
        <f t="shared" si="6"/>
        <v>2500</v>
      </c>
      <c r="M63" s="5">
        <f t="shared" si="6"/>
        <v>2500</v>
      </c>
      <c r="N63" s="5">
        <f t="shared" si="6"/>
        <v>2500</v>
      </c>
      <c r="O63" s="5">
        <f t="shared" si="6"/>
        <v>2500</v>
      </c>
      <c r="P63" s="5">
        <f t="shared" si="6"/>
        <v>2500</v>
      </c>
      <c r="Q63" s="5">
        <f t="shared" si="6"/>
        <v>2500</v>
      </c>
      <c r="R63" s="5">
        <f t="shared" si="6"/>
        <v>2500</v>
      </c>
      <c r="S63" s="5">
        <f t="shared" si="6"/>
        <v>2500</v>
      </c>
    </row>
    <row r="64" spans="2:19" x14ac:dyDescent="0.35">
      <c r="B64">
        <v>6710</v>
      </c>
      <c r="C64" s="15" t="s">
        <v>81</v>
      </c>
      <c r="D64">
        <v>4</v>
      </c>
      <c r="F64" s="3">
        <f>'[7]Input 401 Administrasjon'!F66+'[7]Input 405 juletresalg'!F67+'[7]Input 404 Hamarrittet'!F64+'[7]Input 402 Gylne Gutuer'!F64+'[7]Input 403 Ledig'!F74</f>
        <v>105000</v>
      </c>
      <c r="G64" s="4">
        <v>1</v>
      </c>
      <c r="H64" s="5">
        <f t="shared" si="6"/>
        <v>8750</v>
      </c>
      <c r="I64" s="5">
        <f t="shared" si="6"/>
        <v>8750</v>
      </c>
      <c r="J64" s="5">
        <f t="shared" si="6"/>
        <v>8750</v>
      </c>
      <c r="K64" s="5">
        <f t="shared" si="6"/>
        <v>8750</v>
      </c>
      <c r="L64" s="5">
        <f t="shared" si="6"/>
        <v>8750</v>
      </c>
      <c r="M64" s="5">
        <f t="shared" si="6"/>
        <v>8750</v>
      </c>
      <c r="N64" s="5">
        <f t="shared" si="6"/>
        <v>8750</v>
      </c>
      <c r="O64" s="5">
        <f t="shared" si="6"/>
        <v>8750</v>
      </c>
      <c r="P64" s="5">
        <f t="shared" si="6"/>
        <v>8750</v>
      </c>
      <c r="Q64" s="5">
        <f t="shared" si="6"/>
        <v>8750</v>
      </c>
      <c r="R64" s="5">
        <f t="shared" si="6"/>
        <v>8750</v>
      </c>
      <c r="S64" s="5">
        <f t="shared" si="6"/>
        <v>8750</v>
      </c>
    </row>
    <row r="65" spans="2:19" x14ac:dyDescent="0.35">
      <c r="B65">
        <v>6800</v>
      </c>
      <c r="C65" s="2" t="s">
        <v>82</v>
      </c>
      <c r="D65">
        <v>4</v>
      </c>
      <c r="F65" s="3">
        <f>'[7]Input 401 Administrasjon'!F67+'[7]Input 405 juletresalg'!F68+'[7]Input 404 Hamarrittet'!F65+'[7]Input 402 Gylne Gutuer'!F65+'[7]Input 403 Ledig'!F75</f>
        <v>0</v>
      </c>
      <c r="G65" s="4">
        <v>1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</row>
    <row r="66" spans="2:19" x14ac:dyDescent="0.35">
      <c r="B66">
        <v>6820</v>
      </c>
      <c r="C66" s="2" t="s">
        <v>83</v>
      </c>
      <c r="D66">
        <v>4</v>
      </c>
      <c r="F66" s="3">
        <f>'[7]Input 401 Administrasjon'!F68+'[7]Input 405 juletresalg'!F69+'[7]Input 404 Hamarrittet'!F66+'[7]Input 402 Gylne Gutuer'!F66+'[7]Input 403 Ledig'!F76</f>
        <v>5000</v>
      </c>
      <c r="G66" s="4">
        <v>1</v>
      </c>
      <c r="H66" s="5">
        <f t="shared" si="6"/>
        <v>416.66666666666663</v>
      </c>
      <c r="I66" s="5">
        <f t="shared" si="6"/>
        <v>416.66666666666663</v>
      </c>
      <c r="J66" s="5">
        <f t="shared" si="6"/>
        <v>416.66666666666663</v>
      </c>
      <c r="K66" s="5">
        <f t="shared" si="6"/>
        <v>416.66666666666663</v>
      </c>
      <c r="L66" s="5">
        <f t="shared" si="6"/>
        <v>416.66666666666663</v>
      </c>
      <c r="M66" s="5">
        <f t="shared" si="6"/>
        <v>416.66666666666663</v>
      </c>
      <c r="N66" s="5">
        <f t="shared" si="6"/>
        <v>416.66666666666663</v>
      </c>
      <c r="O66" s="5">
        <f t="shared" si="6"/>
        <v>416.66666666666663</v>
      </c>
      <c r="P66" s="5">
        <f t="shared" si="6"/>
        <v>416.66666666666663</v>
      </c>
      <c r="Q66" s="5">
        <f t="shared" si="6"/>
        <v>416.66666666666663</v>
      </c>
      <c r="R66" s="5">
        <f t="shared" si="6"/>
        <v>416.66666666666663</v>
      </c>
      <c r="S66" s="5">
        <f t="shared" si="6"/>
        <v>416.66666666666663</v>
      </c>
    </row>
    <row r="67" spans="2:19" x14ac:dyDescent="0.35">
      <c r="B67">
        <v>6830</v>
      </c>
      <c r="C67" s="2" t="s">
        <v>84</v>
      </c>
      <c r="D67">
        <v>4</v>
      </c>
      <c r="F67" s="3">
        <f>'[7]Input 401 Administrasjon'!F69+'[7]Input 405 juletresalg'!F70+'[7]Input 404 Hamarrittet'!F67+'[7]Input 402 Gylne Gutuer'!F67+'[7]Input 403 Ledig'!F77</f>
        <v>0</v>
      </c>
      <c r="G67" s="4">
        <v>1</v>
      </c>
      <c r="H67" s="5">
        <f t="shared" ref="H67:S76" si="7">IF($G67&lt;&gt;0,VLOOKUP($G67,Fordeling,H$4+3,FALSE)*$F67,0)</f>
        <v>0</v>
      </c>
      <c r="I67" s="5">
        <f t="shared" si="7"/>
        <v>0</v>
      </c>
      <c r="J67" s="5">
        <f t="shared" si="7"/>
        <v>0</v>
      </c>
      <c r="K67" s="5">
        <f t="shared" si="7"/>
        <v>0</v>
      </c>
      <c r="L67" s="5">
        <f t="shared" si="7"/>
        <v>0</v>
      </c>
      <c r="M67" s="5">
        <f t="shared" si="7"/>
        <v>0</v>
      </c>
      <c r="N67" s="5">
        <f t="shared" si="7"/>
        <v>0</v>
      </c>
      <c r="O67" s="5">
        <f t="shared" si="7"/>
        <v>0</v>
      </c>
      <c r="P67" s="5">
        <f t="shared" si="7"/>
        <v>0</v>
      </c>
      <c r="Q67" s="5">
        <f t="shared" si="7"/>
        <v>0</v>
      </c>
      <c r="R67" s="5">
        <f t="shared" si="7"/>
        <v>0</v>
      </c>
      <c r="S67" s="5">
        <f t="shared" si="7"/>
        <v>0</v>
      </c>
    </row>
    <row r="68" spans="2:19" x14ac:dyDescent="0.35">
      <c r="B68">
        <v>6850</v>
      </c>
      <c r="C68" s="2" t="s">
        <v>85</v>
      </c>
      <c r="D68">
        <v>4</v>
      </c>
      <c r="F68" s="3">
        <f>'[7]Input 401 Administrasjon'!F70+'[7]Input 405 juletresalg'!F71+'[7]Input 404 Hamarrittet'!F68+'[7]Input 402 Gylne Gutuer'!F68+'[7]Input 403 Ledig'!F78</f>
        <v>0</v>
      </c>
      <c r="G68" s="4">
        <v>1</v>
      </c>
      <c r="H68" s="5">
        <f t="shared" si="7"/>
        <v>0</v>
      </c>
      <c r="I68" s="5">
        <f t="shared" si="7"/>
        <v>0</v>
      </c>
      <c r="J68" s="5">
        <f t="shared" si="7"/>
        <v>0</v>
      </c>
      <c r="K68" s="5">
        <f t="shared" si="7"/>
        <v>0</v>
      </c>
      <c r="L68" s="5">
        <f t="shared" si="7"/>
        <v>0</v>
      </c>
      <c r="M68" s="5">
        <f t="shared" si="7"/>
        <v>0</v>
      </c>
      <c r="N68" s="5">
        <f t="shared" si="7"/>
        <v>0</v>
      </c>
      <c r="O68" s="5">
        <f t="shared" si="7"/>
        <v>0</v>
      </c>
      <c r="P68" s="5">
        <f t="shared" si="7"/>
        <v>0</v>
      </c>
      <c r="Q68" s="5">
        <f t="shared" si="7"/>
        <v>0</v>
      </c>
      <c r="R68" s="5">
        <f t="shared" si="7"/>
        <v>0</v>
      </c>
      <c r="S68" s="5">
        <f t="shared" si="7"/>
        <v>0</v>
      </c>
    </row>
    <row r="69" spans="2:19" x14ac:dyDescent="0.35">
      <c r="B69">
        <v>6860</v>
      </c>
      <c r="C69" s="2" t="s">
        <v>86</v>
      </c>
      <c r="D69">
        <v>4</v>
      </c>
      <c r="F69" s="3">
        <f>'[7]Input 401 Administrasjon'!F71+'[7]Input 405 juletresalg'!F72+'[7]Input 404 Hamarrittet'!F69+'[7]Input 402 Gylne Gutuer'!F69+'[7]Input 403 Ledig'!F79</f>
        <v>0</v>
      </c>
      <c r="G69" s="4">
        <v>1</v>
      </c>
      <c r="H69" s="5">
        <f t="shared" si="7"/>
        <v>0</v>
      </c>
      <c r="I69" s="5">
        <f t="shared" si="7"/>
        <v>0</v>
      </c>
      <c r="J69" s="5">
        <f t="shared" si="7"/>
        <v>0</v>
      </c>
      <c r="K69" s="5">
        <f t="shared" si="7"/>
        <v>0</v>
      </c>
      <c r="L69" s="5">
        <f t="shared" si="7"/>
        <v>0</v>
      </c>
      <c r="M69" s="5">
        <f t="shared" si="7"/>
        <v>0</v>
      </c>
      <c r="N69" s="5">
        <f t="shared" si="7"/>
        <v>0</v>
      </c>
      <c r="O69" s="5">
        <f t="shared" si="7"/>
        <v>0</v>
      </c>
      <c r="P69" s="5">
        <f t="shared" si="7"/>
        <v>0</v>
      </c>
      <c r="Q69" s="5">
        <f t="shared" si="7"/>
        <v>0</v>
      </c>
      <c r="R69" s="5">
        <f t="shared" si="7"/>
        <v>0</v>
      </c>
      <c r="S69" s="5">
        <f t="shared" si="7"/>
        <v>0</v>
      </c>
    </row>
    <row r="70" spans="2:19" x14ac:dyDescent="0.35">
      <c r="B70">
        <v>6900</v>
      </c>
      <c r="C70" s="2" t="s">
        <v>87</v>
      </c>
      <c r="D70">
        <v>4</v>
      </c>
      <c r="F70" s="3">
        <f>'[7]Input 401 Administrasjon'!F72+'[7]Input 405 juletresalg'!F73+'[7]Input 404 Hamarrittet'!F70+'[7]Input 402 Gylne Gutuer'!F70+'[7]Input 403 Ledig'!F80</f>
        <v>0</v>
      </c>
      <c r="G70" s="4">
        <v>1</v>
      </c>
      <c r="H70" s="5">
        <f t="shared" si="7"/>
        <v>0</v>
      </c>
      <c r="I70" s="5">
        <f t="shared" si="7"/>
        <v>0</v>
      </c>
      <c r="J70" s="5">
        <f t="shared" si="7"/>
        <v>0</v>
      </c>
      <c r="K70" s="5">
        <f t="shared" si="7"/>
        <v>0</v>
      </c>
      <c r="L70" s="5">
        <f t="shared" si="7"/>
        <v>0</v>
      </c>
      <c r="M70" s="5">
        <f t="shared" si="7"/>
        <v>0</v>
      </c>
      <c r="N70" s="5">
        <f t="shared" si="7"/>
        <v>0</v>
      </c>
      <c r="O70" s="5">
        <f t="shared" si="7"/>
        <v>0</v>
      </c>
      <c r="P70" s="5">
        <f t="shared" si="7"/>
        <v>0</v>
      </c>
      <c r="Q70" s="5">
        <f t="shared" si="7"/>
        <v>0</v>
      </c>
      <c r="R70" s="5">
        <f t="shared" si="7"/>
        <v>0</v>
      </c>
      <c r="S70" s="5">
        <f t="shared" si="7"/>
        <v>0</v>
      </c>
    </row>
    <row r="71" spans="2:19" x14ac:dyDescent="0.35">
      <c r="B71">
        <v>6902</v>
      </c>
      <c r="C71" s="2" t="s">
        <v>88</v>
      </c>
      <c r="D71">
        <v>4</v>
      </c>
      <c r="F71" s="3">
        <f>'[7]Input 401 Administrasjon'!F73+'[7]Input 405 juletresalg'!F74+'[7]Input 404 Hamarrittet'!F71+'[7]Input 402 Gylne Gutuer'!F71+'[7]Input 403 Ledig'!F81</f>
        <v>0</v>
      </c>
      <c r="G71" s="4">
        <v>1</v>
      </c>
      <c r="H71" s="5">
        <f t="shared" si="7"/>
        <v>0</v>
      </c>
      <c r="I71" s="5">
        <f t="shared" si="7"/>
        <v>0</v>
      </c>
      <c r="J71" s="5">
        <f t="shared" si="7"/>
        <v>0</v>
      </c>
      <c r="K71" s="5">
        <f t="shared" si="7"/>
        <v>0</v>
      </c>
      <c r="L71" s="5">
        <f t="shared" si="7"/>
        <v>0</v>
      </c>
      <c r="M71" s="5">
        <f t="shared" si="7"/>
        <v>0</v>
      </c>
      <c r="N71" s="5">
        <f t="shared" si="7"/>
        <v>0</v>
      </c>
      <c r="O71" s="5">
        <f t="shared" si="7"/>
        <v>0</v>
      </c>
      <c r="P71" s="5">
        <f t="shared" si="7"/>
        <v>0</v>
      </c>
      <c r="Q71" s="5">
        <f t="shared" si="7"/>
        <v>0</v>
      </c>
      <c r="R71" s="5">
        <f t="shared" si="7"/>
        <v>0</v>
      </c>
      <c r="S71" s="5">
        <f t="shared" si="7"/>
        <v>0</v>
      </c>
    </row>
    <row r="72" spans="2:19" x14ac:dyDescent="0.35">
      <c r="B72">
        <v>6907</v>
      </c>
      <c r="C72" s="2" t="s">
        <v>89</v>
      </c>
      <c r="D72">
        <v>4</v>
      </c>
      <c r="F72" s="3">
        <f>'[7]Input 401 Administrasjon'!F74+'[7]Input 405 juletresalg'!F75+'[7]Input 404 Hamarrittet'!F72+'[7]Input 402 Gylne Gutuer'!F72+'[7]Input 403 Ledig'!F82</f>
        <v>0</v>
      </c>
      <c r="G72" s="4">
        <v>1</v>
      </c>
      <c r="H72" s="5">
        <f t="shared" si="7"/>
        <v>0</v>
      </c>
      <c r="I72" s="5">
        <f t="shared" si="7"/>
        <v>0</v>
      </c>
      <c r="J72" s="5">
        <f t="shared" si="7"/>
        <v>0</v>
      </c>
      <c r="K72" s="5">
        <f t="shared" si="7"/>
        <v>0</v>
      </c>
      <c r="L72" s="5">
        <f t="shared" si="7"/>
        <v>0</v>
      </c>
      <c r="M72" s="5">
        <f t="shared" si="7"/>
        <v>0</v>
      </c>
      <c r="N72" s="5">
        <f t="shared" si="7"/>
        <v>0</v>
      </c>
      <c r="O72" s="5">
        <f t="shared" si="7"/>
        <v>0</v>
      </c>
      <c r="P72" s="5">
        <f t="shared" si="7"/>
        <v>0</v>
      </c>
      <c r="Q72" s="5">
        <f t="shared" si="7"/>
        <v>0</v>
      </c>
      <c r="R72" s="5">
        <f t="shared" si="7"/>
        <v>0</v>
      </c>
      <c r="S72" s="5">
        <f t="shared" si="7"/>
        <v>0</v>
      </c>
    </row>
    <row r="73" spans="2:19" x14ac:dyDescent="0.35">
      <c r="B73">
        <v>6940</v>
      </c>
      <c r="C73" s="2" t="s">
        <v>90</v>
      </c>
      <c r="D73">
        <v>4</v>
      </c>
      <c r="F73" s="3">
        <f>'[7]Input 401 Administrasjon'!F75+'[7]Input 405 juletresalg'!F76+'[7]Input 404 Hamarrittet'!F73+'[7]Input 402 Gylne Gutuer'!F73+'[7]Input 403 Ledig'!F83</f>
        <v>0</v>
      </c>
      <c r="G73" s="4">
        <v>1</v>
      </c>
      <c r="H73" s="5">
        <f t="shared" si="7"/>
        <v>0</v>
      </c>
      <c r="I73" s="5">
        <f t="shared" si="7"/>
        <v>0</v>
      </c>
      <c r="J73" s="5">
        <f t="shared" si="7"/>
        <v>0</v>
      </c>
      <c r="K73" s="5">
        <f t="shared" si="7"/>
        <v>0</v>
      </c>
      <c r="L73" s="5">
        <f t="shared" si="7"/>
        <v>0</v>
      </c>
      <c r="M73" s="5">
        <f t="shared" si="7"/>
        <v>0</v>
      </c>
      <c r="N73" s="5">
        <f t="shared" si="7"/>
        <v>0</v>
      </c>
      <c r="O73" s="5">
        <f t="shared" si="7"/>
        <v>0</v>
      </c>
      <c r="P73" s="5">
        <f t="shared" si="7"/>
        <v>0</v>
      </c>
      <c r="Q73" s="5">
        <f t="shared" si="7"/>
        <v>0</v>
      </c>
      <c r="R73" s="5">
        <f t="shared" si="7"/>
        <v>0</v>
      </c>
      <c r="S73" s="5">
        <f t="shared" si="7"/>
        <v>0</v>
      </c>
    </row>
    <row r="74" spans="2:19" x14ac:dyDescent="0.35">
      <c r="B74">
        <v>7000</v>
      </c>
      <c r="C74" s="2" t="s">
        <v>91</v>
      </c>
      <c r="D74">
        <v>4</v>
      </c>
      <c r="F74" s="3">
        <f>'[7]Input 401 Administrasjon'!F76+'[7]Input 405 juletresalg'!F77+'[7]Input 404 Hamarrittet'!F74+'[7]Input 402 Gylne Gutuer'!F74+'[7]Input 403 Ledig'!F84</f>
        <v>3000</v>
      </c>
      <c r="G74" s="4">
        <v>1</v>
      </c>
      <c r="H74" s="5">
        <f t="shared" si="7"/>
        <v>250</v>
      </c>
      <c r="I74" s="5">
        <f t="shared" si="7"/>
        <v>250</v>
      </c>
      <c r="J74" s="5">
        <f t="shared" si="7"/>
        <v>250</v>
      </c>
      <c r="K74" s="5">
        <f t="shared" si="7"/>
        <v>250</v>
      </c>
      <c r="L74" s="5">
        <f t="shared" si="7"/>
        <v>250</v>
      </c>
      <c r="M74" s="5">
        <f t="shared" si="7"/>
        <v>250</v>
      </c>
      <c r="N74" s="5">
        <f t="shared" si="7"/>
        <v>250</v>
      </c>
      <c r="O74" s="5">
        <f t="shared" si="7"/>
        <v>250</v>
      </c>
      <c r="P74" s="5">
        <f t="shared" si="7"/>
        <v>250</v>
      </c>
      <c r="Q74" s="5">
        <f t="shared" si="7"/>
        <v>250</v>
      </c>
      <c r="R74" s="5">
        <f t="shared" si="7"/>
        <v>250</v>
      </c>
      <c r="S74" s="5">
        <f t="shared" si="7"/>
        <v>250</v>
      </c>
    </row>
    <row r="75" spans="2:19" x14ac:dyDescent="0.35">
      <c r="B75">
        <v>7040</v>
      </c>
      <c r="C75" s="2" t="s">
        <v>92</v>
      </c>
      <c r="D75">
        <v>4</v>
      </c>
      <c r="F75" s="3">
        <f>'[7]Input 401 Administrasjon'!F77+'[7]Input 405 juletresalg'!F78+'[7]Input 404 Hamarrittet'!F75+'[7]Input 402 Gylne Gutuer'!F75+'[7]Input 403 Ledig'!F85</f>
        <v>0</v>
      </c>
      <c r="G75" s="4">
        <v>1</v>
      </c>
      <c r="H75" s="5">
        <f t="shared" si="7"/>
        <v>0</v>
      </c>
      <c r="I75" s="5">
        <f t="shared" si="7"/>
        <v>0</v>
      </c>
      <c r="J75" s="5">
        <f t="shared" si="7"/>
        <v>0</v>
      </c>
      <c r="K75" s="5">
        <f t="shared" si="7"/>
        <v>0</v>
      </c>
      <c r="L75" s="5">
        <f t="shared" si="7"/>
        <v>0</v>
      </c>
      <c r="M75" s="5">
        <f t="shared" si="7"/>
        <v>0</v>
      </c>
      <c r="N75" s="5">
        <f t="shared" si="7"/>
        <v>0</v>
      </c>
      <c r="O75" s="5">
        <f t="shared" si="7"/>
        <v>0</v>
      </c>
      <c r="P75" s="5">
        <f t="shared" si="7"/>
        <v>0</v>
      </c>
      <c r="Q75" s="5">
        <f t="shared" si="7"/>
        <v>0</v>
      </c>
      <c r="R75" s="5">
        <f t="shared" si="7"/>
        <v>0</v>
      </c>
      <c r="S75" s="5">
        <f t="shared" si="7"/>
        <v>0</v>
      </c>
    </row>
    <row r="76" spans="2:19" x14ac:dyDescent="0.35">
      <c r="B76">
        <v>7100</v>
      </c>
      <c r="C76" s="2" t="s">
        <v>93</v>
      </c>
      <c r="D76">
        <v>4</v>
      </c>
      <c r="F76" s="3">
        <f>'[7]Input 401 Administrasjon'!F78+'[7]Input 405 juletresalg'!F79+'[7]Input 404 Hamarrittet'!F76+'[7]Input 402 Gylne Gutuer'!F76+'[7]Input 403 Ledig'!F86</f>
        <v>0</v>
      </c>
      <c r="G76" s="4">
        <v>1</v>
      </c>
      <c r="H76" s="5">
        <f t="shared" si="7"/>
        <v>0</v>
      </c>
      <c r="I76" s="5">
        <f t="shared" si="7"/>
        <v>0</v>
      </c>
      <c r="J76" s="5">
        <f t="shared" si="7"/>
        <v>0</v>
      </c>
      <c r="K76" s="5">
        <f t="shared" si="7"/>
        <v>0</v>
      </c>
      <c r="L76" s="5">
        <f t="shared" si="7"/>
        <v>0</v>
      </c>
      <c r="M76" s="5">
        <f t="shared" si="7"/>
        <v>0</v>
      </c>
      <c r="N76" s="5">
        <f t="shared" si="7"/>
        <v>0</v>
      </c>
      <c r="O76" s="5">
        <f t="shared" si="7"/>
        <v>0</v>
      </c>
      <c r="P76" s="5">
        <f t="shared" si="7"/>
        <v>0</v>
      </c>
      <c r="Q76" s="5">
        <f t="shared" si="7"/>
        <v>0</v>
      </c>
      <c r="R76" s="5">
        <f t="shared" si="7"/>
        <v>0</v>
      </c>
      <c r="S76" s="5">
        <f t="shared" si="7"/>
        <v>0</v>
      </c>
    </row>
    <row r="77" spans="2:19" x14ac:dyDescent="0.35">
      <c r="B77">
        <v>7140</v>
      </c>
      <c r="C77" s="2" t="s">
        <v>94</v>
      </c>
      <c r="D77">
        <v>4</v>
      </c>
      <c r="F77" s="3">
        <f>'[7]Input 401 Administrasjon'!F79+'[7]Input 405 juletresalg'!F80+'[7]Input 404 Hamarrittet'!F77+'[7]Input 402 Gylne Gutuer'!F77+'[7]Input 403 Ledig'!F87</f>
        <v>25000</v>
      </c>
      <c r="G77" s="4">
        <v>1</v>
      </c>
      <c r="H77" s="5">
        <f t="shared" ref="H77:S86" si="8">IF($G77&lt;&gt;0,VLOOKUP($G77,Fordeling,H$4+3,FALSE)*$F77,0)</f>
        <v>2083.333333333333</v>
      </c>
      <c r="I77" s="5">
        <f t="shared" si="8"/>
        <v>2083.333333333333</v>
      </c>
      <c r="J77" s="5">
        <f t="shared" si="8"/>
        <v>2083.333333333333</v>
      </c>
      <c r="K77" s="5">
        <f t="shared" si="8"/>
        <v>2083.333333333333</v>
      </c>
      <c r="L77" s="5">
        <f t="shared" si="8"/>
        <v>2083.333333333333</v>
      </c>
      <c r="M77" s="5">
        <f t="shared" si="8"/>
        <v>2083.333333333333</v>
      </c>
      <c r="N77" s="5">
        <f t="shared" si="8"/>
        <v>2083.333333333333</v>
      </c>
      <c r="O77" s="5">
        <f t="shared" si="8"/>
        <v>2083.333333333333</v>
      </c>
      <c r="P77" s="5">
        <f t="shared" si="8"/>
        <v>2083.333333333333</v>
      </c>
      <c r="Q77" s="5">
        <f t="shared" si="8"/>
        <v>2083.333333333333</v>
      </c>
      <c r="R77" s="5">
        <f t="shared" si="8"/>
        <v>2083.333333333333</v>
      </c>
      <c r="S77" s="5">
        <f t="shared" si="8"/>
        <v>2083.333333333333</v>
      </c>
    </row>
    <row r="78" spans="2:19" x14ac:dyDescent="0.35">
      <c r="B78">
        <v>7150</v>
      </c>
      <c r="C78" s="2" t="s">
        <v>95</v>
      </c>
      <c r="D78">
        <v>4</v>
      </c>
      <c r="F78" s="3">
        <f>'[7]Input 401 Administrasjon'!F80+'[7]Input 405 juletresalg'!F81+'[7]Input 404 Hamarrittet'!F78+'[7]Input 402 Gylne Gutuer'!F78+'[7]Input 403 Ledig'!F88</f>
        <v>0</v>
      </c>
      <c r="G78" s="4">
        <v>1</v>
      </c>
      <c r="H78" s="5">
        <f t="shared" si="8"/>
        <v>0</v>
      </c>
      <c r="I78" s="5">
        <f t="shared" si="8"/>
        <v>0</v>
      </c>
      <c r="J78" s="5">
        <f t="shared" si="8"/>
        <v>0</v>
      </c>
      <c r="K78" s="5">
        <f t="shared" si="8"/>
        <v>0</v>
      </c>
      <c r="L78" s="5">
        <f t="shared" si="8"/>
        <v>0</v>
      </c>
      <c r="M78" s="5">
        <f t="shared" si="8"/>
        <v>0</v>
      </c>
      <c r="N78" s="5">
        <f t="shared" si="8"/>
        <v>0</v>
      </c>
      <c r="O78" s="5">
        <f t="shared" si="8"/>
        <v>0</v>
      </c>
      <c r="P78" s="5">
        <f t="shared" si="8"/>
        <v>0</v>
      </c>
      <c r="Q78" s="5">
        <f t="shared" si="8"/>
        <v>0</v>
      </c>
      <c r="R78" s="5">
        <f t="shared" si="8"/>
        <v>0</v>
      </c>
      <c r="S78" s="5">
        <f t="shared" si="8"/>
        <v>0</v>
      </c>
    </row>
    <row r="79" spans="2:19" x14ac:dyDescent="0.35">
      <c r="B79">
        <v>7192</v>
      </c>
      <c r="C79" s="2" t="s">
        <v>96</v>
      </c>
      <c r="D79">
        <v>4</v>
      </c>
      <c r="F79" s="3">
        <f>'[7]Input 401 Administrasjon'!F81+'[7]Input 405 juletresalg'!F82+'[7]Input 404 Hamarrittet'!F79+'[7]Input 402 Gylne Gutuer'!F79+'[7]Input 403 Ledig'!F89</f>
        <v>0</v>
      </c>
      <c r="G79" s="4">
        <v>1</v>
      </c>
      <c r="H79" s="5">
        <f t="shared" si="8"/>
        <v>0</v>
      </c>
      <c r="I79" s="5">
        <f t="shared" si="8"/>
        <v>0</v>
      </c>
      <c r="J79" s="5">
        <f t="shared" si="8"/>
        <v>0</v>
      </c>
      <c r="K79" s="5">
        <f t="shared" si="8"/>
        <v>0</v>
      </c>
      <c r="L79" s="5">
        <f t="shared" si="8"/>
        <v>0</v>
      </c>
      <c r="M79" s="5">
        <f t="shared" si="8"/>
        <v>0</v>
      </c>
      <c r="N79" s="5">
        <f t="shared" si="8"/>
        <v>0</v>
      </c>
      <c r="O79" s="5">
        <f t="shared" si="8"/>
        <v>0</v>
      </c>
      <c r="P79" s="5">
        <f t="shared" si="8"/>
        <v>0</v>
      </c>
      <c r="Q79" s="5">
        <f t="shared" si="8"/>
        <v>0</v>
      </c>
      <c r="R79" s="5">
        <f t="shared" si="8"/>
        <v>0</v>
      </c>
      <c r="S79" s="5">
        <f t="shared" si="8"/>
        <v>0</v>
      </c>
    </row>
    <row r="80" spans="2:19" x14ac:dyDescent="0.35">
      <c r="B80">
        <v>7320</v>
      </c>
      <c r="C80" s="2" t="s">
        <v>97</v>
      </c>
      <c r="D80">
        <v>4</v>
      </c>
      <c r="F80" s="3">
        <f>'[7]Input 401 Administrasjon'!F82+'[7]Input 405 juletresalg'!F83+'[7]Input 404 Hamarrittet'!F80+'[7]Input 402 Gylne Gutuer'!F80+'[7]Input 403 Ledig'!F90</f>
        <v>0</v>
      </c>
      <c r="G80" s="4">
        <v>1</v>
      </c>
      <c r="H80" s="5">
        <f t="shared" si="8"/>
        <v>0</v>
      </c>
      <c r="I80" s="5">
        <f t="shared" si="8"/>
        <v>0</v>
      </c>
      <c r="J80" s="5">
        <f t="shared" si="8"/>
        <v>0</v>
      </c>
      <c r="K80" s="5">
        <f t="shared" si="8"/>
        <v>0</v>
      </c>
      <c r="L80" s="5">
        <f t="shared" si="8"/>
        <v>0</v>
      </c>
      <c r="M80" s="5">
        <f t="shared" si="8"/>
        <v>0</v>
      </c>
      <c r="N80" s="5">
        <f t="shared" si="8"/>
        <v>0</v>
      </c>
      <c r="O80" s="5">
        <f t="shared" si="8"/>
        <v>0</v>
      </c>
      <c r="P80" s="5">
        <f t="shared" si="8"/>
        <v>0</v>
      </c>
      <c r="Q80" s="5">
        <f t="shared" si="8"/>
        <v>0</v>
      </c>
      <c r="R80" s="5">
        <f t="shared" si="8"/>
        <v>0</v>
      </c>
      <c r="S80" s="5">
        <f t="shared" si="8"/>
        <v>0</v>
      </c>
    </row>
    <row r="81" spans="2:19" x14ac:dyDescent="0.35">
      <c r="B81">
        <v>7323</v>
      </c>
      <c r="C81" s="2" t="s">
        <v>98</v>
      </c>
      <c r="D81">
        <v>4</v>
      </c>
      <c r="F81" s="3">
        <f>'[7]Input 401 Administrasjon'!F83+'[7]Input 405 juletresalg'!F84+'[7]Input 404 Hamarrittet'!F81+'[7]Input 402 Gylne Gutuer'!F81+'[7]Input 403 Ledig'!F91</f>
        <v>0</v>
      </c>
      <c r="G81" s="4">
        <v>1</v>
      </c>
      <c r="H81" s="5">
        <f t="shared" si="8"/>
        <v>0</v>
      </c>
      <c r="I81" s="5">
        <f t="shared" si="8"/>
        <v>0</v>
      </c>
      <c r="J81" s="5">
        <f t="shared" si="8"/>
        <v>0</v>
      </c>
      <c r="K81" s="5">
        <f t="shared" si="8"/>
        <v>0</v>
      </c>
      <c r="L81" s="5">
        <f t="shared" si="8"/>
        <v>0</v>
      </c>
      <c r="M81" s="5">
        <f t="shared" si="8"/>
        <v>0</v>
      </c>
      <c r="N81" s="5">
        <f t="shared" si="8"/>
        <v>0</v>
      </c>
      <c r="O81" s="5">
        <f t="shared" si="8"/>
        <v>0</v>
      </c>
      <c r="P81" s="5">
        <f t="shared" si="8"/>
        <v>0</v>
      </c>
      <c r="Q81" s="5">
        <f t="shared" si="8"/>
        <v>0</v>
      </c>
      <c r="R81" s="5">
        <f t="shared" si="8"/>
        <v>0</v>
      </c>
      <c r="S81" s="5">
        <f t="shared" si="8"/>
        <v>0</v>
      </c>
    </row>
    <row r="82" spans="2:19" x14ac:dyDescent="0.35">
      <c r="B82">
        <v>7360</v>
      </c>
      <c r="C82" s="2" t="s">
        <v>99</v>
      </c>
      <c r="D82">
        <v>4</v>
      </c>
      <c r="F82" s="3">
        <f>'[7]Input 401 Administrasjon'!F84+'[7]Input 405 juletresalg'!F85+'[7]Input 404 Hamarrittet'!F82+'[7]Input 402 Gylne Gutuer'!F82+'[7]Input 403 Ledig'!F92</f>
        <v>0</v>
      </c>
      <c r="G82" s="4">
        <v>1</v>
      </c>
      <c r="H82" s="5">
        <f t="shared" si="8"/>
        <v>0</v>
      </c>
      <c r="I82" s="5">
        <f t="shared" si="8"/>
        <v>0</v>
      </c>
      <c r="J82" s="5">
        <f t="shared" si="8"/>
        <v>0</v>
      </c>
      <c r="K82" s="5">
        <f t="shared" si="8"/>
        <v>0</v>
      </c>
      <c r="L82" s="5">
        <f t="shared" si="8"/>
        <v>0</v>
      </c>
      <c r="M82" s="5">
        <f t="shared" si="8"/>
        <v>0</v>
      </c>
      <c r="N82" s="5">
        <f t="shared" si="8"/>
        <v>0</v>
      </c>
      <c r="O82" s="5">
        <f t="shared" si="8"/>
        <v>0</v>
      </c>
      <c r="P82" s="5">
        <f t="shared" si="8"/>
        <v>0</v>
      </c>
      <c r="Q82" s="5">
        <f t="shared" si="8"/>
        <v>0</v>
      </c>
      <c r="R82" s="5">
        <f t="shared" si="8"/>
        <v>0</v>
      </c>
      <c r="S82" s="5">
        <f t="shared" si="8"/>
        <v>0</v>
      </c>
    </row>
    <row r="83" spans="2:19" x14ac:dyDescent="0.35">
      <c r="B83">
        <v>7410</v>
      </c>
      <c r="C83" s="2" t="s">
        <v>100</v>
      </c>
      <c r="D83">
        <v>4</v>
      </c>
      <c r="F83" s="3">
        <f>'[7]Input 401 Administrasjon'!F85+'[7]Input 405 juletresalg'!F86+'[7]Input 404 Hamarrittet'!F83+'[7]Input 402 Gylne Gutuer'!F83+'[7]Input 403 Ledig'!F93</f>
        <v>5500</v>
      </c>
      <c r="G83" s="4">
        <v>1</v>
      </c>
      <c r="H83" s="5">
        <f t="shared" si="8"/>
        <v>458.33333333333331</v>
      </c>
      <c r="I83" s="5">
        <f t="shared" si="8"/>
        <v>458.33333333333331</v>
      </c>
      <c r="J83" s="5">
        <f t="shared" si="8"/>
        <v>458.33333333333331</v>
      </c>
      <c r="K83" s="5">
        <f t="shared" si="8"/>
        <v>458.33333333333331</v>
      </c>
      <c r="L83" s="5">
        <f t="shared" si="8"/>
        <v>458.33333333333331</v>
      </c>
      <c r="M83" s="5">
        <f t="shared" si="8"/>
        <v>458.33333333333331</v>
      </c>
      <c r="N83" s="5">
        <f t="shared" si="8"/>
        <v>458.33333333333331</v>
      </c>
      <c r="O83" s="5">
        <f t="shared" si="8"/>
        <v>458.33333333333331</v>
      </c>
      <c r="P83" s="5">
        <f t="shared" si="8"/>
        <v>458.33333333333331</v>
      </c>
      <c r="Q83" s="5">
        <f t="shared" si="8"/>
        <v>458.33333333333331</v>
      </c>
      <c r="R83" s="5">
        <f t="shared" si="8"/>
        <v>458.33333333333331</v>
      </c>
      <c r="S83" s="5">
        <f t="shared" si="8"/>
        <v>458.33333333333331</v>
      </c>
    </row>
    <row r="84" spans="2:19" x14ac:dyDescent="0.35">
      <c r="B84">
        <v>7420</v>
      </c>
      <c r="C84" s="2" t="s">
        <v>101</v>
      </c>
      <c r="D84">
        <v>4</v>
      </c>
      <c r="F84" s="3">
        <f>'[7]Input 401 Administrasjon'!F86+'[7]Input 405 juletresalg'!F87+'[7]Input 404 Hamarrittet'!F84+'[7]Input 402 Gylne Gutuer'!F84+'[7]Input 403 Ledig'!F94</f>
        <v>0</v>
      </c>
      <c r="G84" s="4">
        <v>1</v>
      </c>
      <c r="H84" s="5">
        <f t="shared" si="8"/>
        <v>0</v>
      </c>
      <c r="I84" s="5">
        <f t="shared" si="8"/>
        <v>0</v>
      </c>
      <c r="J84" s="5">
        <f t="shared" si="8"/>
        <v>0</v>
      </c>
      <c r="K84" s="5">
        <f t="shared" si="8"/>
        <v>0</v>
      </c>
      <c r="L84" s="5">
        <f t="shared" si="8"/>
        <v>0</v>
      </c>
      <c r="M84" s="5">
        <f t="shared" si="8"/>
        <v>0</v>
      </c>
      <c r="N84" s="5">
        <f t="shared" si="8"/>
        <v>0</v>
      </c>
      <c r="O84" s="5">
        <f t="shared" si="8"/>
        <v>0</v>
      </c>
      <c r="P84" s="5">
        <f t="shared" si="8"/>
        <v>0</v>
      </c>
      <c r="Q84" s="5">
        <f t="shared" si="8"/>
        <v>0</v>
      </c>
      <c r="R84" s="5">
        <f t="shared" si="8"/>
        <v>0</v>
      </c>
      <c r="S84" s="5">
        <f t="shared" si="8"/>
        <v>0</v>
      </c>
    </row>
    <row r="85" spans="2:19" x14ac:dyDescent="0.35">
      <c r="B85">
        <v>7430</v>
      </c>
      <c r="C85" s="2" t="s">
        <v>102</v>
      </c>
      <c r="D85">
        <v>4</v>
      </c>
      <c r="F85" s="3">
        <f>'[7]Input 401 Administrasjon'!F87+'[7]Input 405 juletresalg'!F88+'[7]Input 404 Hamarrittet'!F85+'[7]Input 402 Gylne Gutuer'!F85+'[7]Input 403 Ledig'!F95</f>
        <v>83000</v>
      </c>
      <c r="G85" s="4">
        <v>1</v>
      </c>
      <c r="H85" s="5">
        <f t="shared" si="8"/>
        <v>6916.6666666666661</v>
      </c>
      <c r="I85" s="5">
        <f t="shared" si="8"/>
        <v>6916.6666666666661</v>
      </c>
      <c r="J85" s="5">
        <f t="shared" si="8"/>
        <v>6916.6666666666661</v>
      </c>
      <c r="K85" s="5">
        <f t="shared" si="8"/>
        <v>6916.6666666666661</v>
      </c>
      <c r="L85" s="5">
        <f t="shared" si="8"/>
        <v>6916.6666666666661</v>
      </c>
      <c r="M85" s="5">
        <f t="shared" si="8"/>
        <v>6916.6666666666661</v>
      </c>
      <c r="N85" s="5">
        <f t="shared" si="8"/>
        <v>6916.6666666666661</v>
      </c>
      <c r="O85" s="5">
        <f t="shared" si="8"/>
        <v>6916.6666666666661</v>
      </c>
      <c r="P85" s="5">
        <f t="shared" si="8"/>
        <v>6916.6666666666661</v>
      </c>
      <c r="Q85" s="5">
        <f t="shared" si="8"/>
        <v>6916.6666666666661</v>
      </c>
      <c r="R85" s="5">
        <f t="shared" si="8"/>
        <v>6916.6666666666661</v>
      </c>
      <c r="S85" s="5">
        <f t="shared" si="8"/>
        <v>6916.6666666666661</v>
      </c>
    </row>
    <row r="86" spans="2:19" x14ac:dyDescent="0.35">
      <c r="B86">
        <v>7500</v>
      </c>
      <c r="C86" s="2" t="s">
        <v>103</v>
      </c>
      <c r="D86">
        <v>4</v>
      </c>
      <c r="F86" s="3">
        <f>'[7]Input 401 Administrasjon'!F88+'[7]Input 405 juletresalg'!F89+'[7]Input 404 Hamarrittet'!F86+'[7]Input 402 Gylne Gutuer'!F86+'[7]Input 403 Ledig'!F96</f>
        <v>0</v>
      </c>
      <c r="G86" s="4">
        <v>1</v>
      </c>
      <c r="H86" s="5">
        <f t="shared" si="8"/>
        <v>0</v>
      </c>
      <c r="I86" s="5">
        <f t="shared" si="8"/>
        <v>0</v>
      </c>
      <c r="J86" s="5">
        <f t="shared" si="8"/>
        <v>0</v>
      </c>
      <c r="K86" s="5">
        <f t="shared" si="8"/>
        <v>0</v>
      </c>
      <c r="L86" s="5">
        <f t="shared" si="8"/>
        <v>0</v>
      </c>
      <c r="M86" s="5">
        <f t="shared" si="8"/>
        <v>0</v>
      </c>
      <c r="N86" s="5">
        <f t="shared" si="8"/>
        <v>0</v>
      </c>
      <c r="O86" s="5">
        <f t="shared" si="8"/>
        <v>0</v>
      </c>
      <c r="P86" s="5">
        <f t="shared" si="8"/>
        <v>0</v>
      </c>
      <c r="Q86" s="5">
        <f t="shared" si="8"/>
        <v>0</v>
      </c>
      <c r="R86" s="5">
        <f t="shared" si="8"/>
        <v>0</v>
      </c>
      <c r="S86" s="5">
        <f t="shared" si="8"/>
        <v>0</v>
      </c>
    </row>
    <row r="87" spans="2:19" x14ac:dyDescent="0.35">
      <c r="B87">
        <v>7600</v>
      </c>
      <c r="C87" s="2" t="s">
        <v>104</v>
      </c>
      <c r="D87">
        <v>4</v>
      </c>
      <c r="F87" s="3">
        <f>'[7]Input 401 Administrasjon'!F89+'[7]Input 405 juletresalg'!F90+'[7]Input 404 Hamarrittet'!F87+'[7]Input 402 Gylne Gutuer'!F87+'[7]Input 403 Ledig'!F97</f>
        <v>0</v>
      </c>
      <c r="G87" s="4">
        <v>1</v>
      </c>
      <c r="H87" s="5">
        <f t="shared" ref="H87:S93" si="9">IF($G87&lt;&gt;0,VLOOKUP($G87,Fordeling,H$4+3,FALSE)*$F87,0)</f>
        <v>0</v>
      </c>
      <c r="I87" s="5">
        <f t="shared" si="9"/>
        <v>0</v>
      </c>
      <c r="J87" s="5">
        <f t="shared" si="9"/>
        <v>0</v>
      </c>
      <c r="K87" s="5">
        <f t="shared" si="9"/>
        <v>0</v>
      </c>
      <c r="L87" s="5">
        <f t="shared" si="9"/>
        <v>0</v>
      </c>
      <c r="M87" s="5">
        <f t="shared" si="9"/>
        <v>0</v>
      </c>
      <c r="N87" s="5">
        <f t="shared" si="9"/>
        <v>0</v>
      </c>
      <c r="O87" s="5">
        <f t="shared" si="9"/>
        <v>0</v>
      </c>
      <c r="P87" s="5">
        <f t="shared" si="9"/>
        <v>0</v>
      </c>
      <c r="Q87" s="5">
        <f t="shared" si="9"/>
        <v>0</v>
      </c>
      <c r="R87" s="5">
        <f t="shared" si="9"/>
        <v>0</v>
      </c>
      <c r="S87" s="5">
        <f t="shared" si="9"/>
        <v>0</v>
      </c>
    </row>
    <row r="88" spans="2:19" x14ac:dyDescent="0.35">
      <c r="B88">
        <v>7770</v>
      </c>
      <c r="C88" s="2" t="s">
        <v>105</v>
      </c>
      <c r="D88">
        <v>4</v>
      </c>
      <c r="F88" s="3">
        <f>'[7]Input 401 Administrasjon'!F90+'[7]Input 405 juletresalg'!F91+'[7]Input 404 Hamarrittet'!F88+'[7]Input 402 Gylne Gutuer'!F88+'[7]Input 403 Ledig'!F98</f>
        <v>0</v>
      </c>
      <c r="G88" s="4">
        <v>1</v>
      </c>
      <c r="H88" s="5">
        <f t="shared" si="9"/>
        <v>0</v>
      </c>
      <c r="I88" s="5">
        <f t="shared" si="9"/>
        <v>0</v>
      </c>
      <c r="J88" s="5">
        <f t="shared" si="9"/>
        <v>0</v>
      </c>
      <c r="K88" s="5">
        <f t="shared" si="9"/>
        <v>0</v>
      </c>
      <c r="L88" s="5">
        <f t="shared" si="9"/>
        <v>0</v>
      </c>
      <c r="M88" s="5">
        <f t="shared" si="9"/>
        <v>0</v>
      </c>
      <c r="N88" s="5">
        <f t="shared" si="9"/>
        <v>0</v>
      </c>
      <c r="O88" s="5">
        <f t="shared" si="9"/>
        <v>0</v>
      </c>
      <c r="P88" s="5">
        <f t="shared" si="9"/>
        <v>0</v>
      </c>
      <c r="Q88" s="5">
        <f t="shared" si="9"/>
        <v>0</v>
      </c>
      <c r="R88" s="5">
        <f t="shared" si="9"/>
        <v>0</v>
      </c>
      <c r="S88" s="5">
        <f t="shared" si="9"/>
        <v>0</v>
      </c>
    </row>
    <row r="89" spans="2:19" x14ac:dyDescent="0.35">
      <c r="B89">
        <v>7771</v>
      </c>
      <c r="C89" s="2" t="s">
        <v>106</v>
      </c>
      <c r="D89">
        <v>4</v>
      </c>
      <c r="F89" s="3">
        <f>'[7]Input 401 Administrasjon'!F91+'[7]Input 405 juletresalg'!F92+'[7]Input 404 Hamarrittet'!F89+'[7]Input 402 Gylne Gutuer'!F89+'[7]Input 403 Ledig'!F99</f>
        <v>0</v>
      </c>
      <c r="G89" s="4">
        <v>1</v>
      </c>
      <c r="H89" s="5">
        <f t="shared" si="9"/>
        <v>0</v>
      </c>
      <c r="I89" s="5">
        <f t="shared" si="9"/>
        <v>0</v>
      </c>
      <c r="J89" s="5">
        <f t="shared" si="9"/>
        <v>0</v>
      </c>
      <c r="K89" s="5">
        <f t="shared" si="9"/>
        <v>0</v>
      </c>
      <c r="L89" s="5">
        <f t="shared" si="9"/>
        <v>0</v>
      </c>
      <c r="M89" s="5">
        <f t="shared" si="9"/>
        <v>0</v>
      </c>
      <c r="N89" s="5">
        <f t="shared" si="9"/>
        <v>0</v>
      </c>
      <c r="O89" s="5">
        <f t="shared" si="9"/>
        <v>0</v>
      </c>
      <c r="P89" s="5">
        <f t="shared" si="9"/>
        <v>0</v>
      </c>
      <c r="Q89" s="5">
        <f t="shared" si="9"/>
        <v>0</v>
      </c>
      <c r="R89" s="5">
        <f t="shared" si="9"/>
        <v>0</v>
      </c>
      <c r="S89" s="5">
        <f t="shared" si="9"/>
        <v>0</v>
      </c>
    </row>
    <row r="90" spans="2:19" x14ac:dyDescent="0.35">
      <c r="B90">
        <v>7798</v>
      </c>
      <c r="C90" s="2" t="s">
        <v>107</v>
      </c>
      <c r="D90">
        <v>4</v>
      </c>
      <c r="F90" s="3">
        <f>'[7]Input 401 Administrasjon'!F92+'[7]Input 405 juletresalg'!F93+'[7]Input 404 Hamarrittet'!F90+'[7]Input 402 Gylne Gutuer'!F90+'[7]Input 403 Ledig'!F100</f>
        <v>15000</v>
      </c>
      <c r="G90" s="4">
        <v>1</v>
      </c>
      <c r="H90" s="5">
        <f t="shared" si="9"/>
        <v>1250</v>
      </c>
      <c r="I90" s="5">
        <f t="shared" si="9"/>
        <v>1250</v>
      </c>
      <c r="J90" s="5">
        <f t="shared" si="9"/>
        <v>1250</v>
      </c>
      <c r="K90" s="5">
        <f t="shared" si="9"/>
        <v>1250</v>
      </c>
      <c r="L90" s="5">
        <f t="shared" si="9"/>
        <v>1250</v>
      </c>
      <c r="M90" s="5">
        <f t="shared" si="9"/>
        <v>1250</v>
      </c>
      <c r="N90" s="5">
        <f t="shared" si="9"/>
        <v>1250</v>
      </c>
      <c r="O90" s="5">
        <f t="shared" si="9"/>
        <v>1250</v>
      </c>
      <c r="P90" s="5">
        <f t="shared" si="9"/>
        <v>1250</v>
      </c>
      <c r="Q90" s="5">
        <f t="shared" si="9"/>
        <v>1250</v>
      </c>
      <c r="R90" s="5">
        <f t="shared" si="9"/>
        <v>1250</v>
      </c>
      <c r="S90" s="5">
        <f t="shared" si="9"/>
        <v>1250</v>
      </c>
    </row>
    <row r="91" spans="2:19" x14ac:dyDescent="0.35">
      <c r="B91">
        <v>7830</v>
      </c>
      <c r="C91" s="2" t="s">
        <v>108</v>
      </c>
      <c r="D91">
        <v>4</v>
      </c>
      <c r="F91" s="3">
        <f>'[7]Input 401 Administrasjon'!F93+'[7]Input 405 juletresalg'!F94+'[7]Input 404 Hamarrittet'!F91+'[7]Input 402 Gylne Gutuer'!F91+'[7]Input 403 Ledig'!F101</f>
        <v>0</v>
      </c>
      <c r="G91" s="4">
        <v>1</v>
      </c>
      <c r="H91" s="5">
        <f t="shared" si="9"/>
        <v>0</v>
      </c>
      <c r="I91" s="5">
        <f t="shared" si="9"/>
        <v>0</v>
      </c>
      <c r="J91" s="5">
        <f t="shared" si="9"/>
        <v>0</v>
      </c>
      <c r="K91" s="5">
        <f t="shared" si="9"/>
        <v>0</v>
      </c>
      <c r="L91" s="5">
        <f t="shared" si="9"/>
        <v>0</v>
      </c>
      <c r="M91" s="5">
        <f t="shared" si="9"/>
        <v>0</v>
      </c>
      <c r="N91" s="5">
        <f t="shared" si="9"/>
        <v>0</v>
      </c>
      <c r="O91" s="5">
        <f t="shared" si="9"/>
        <v>0</v>
      </c>
      <c r="P91" s="5">
        <f t="shared" si="9"/>
        <v>0</v>
      </c>
      <c r="Q91" s="5">
        <f t="shared" si="9"/>
        <v>0</v>
      </c>
      <c r="R91" s="5">
        <f t="shared" si="9"/>
        <v>0</v>
      </c>
      <c r="S91" s="5">
        <f t="shared" si="9"/>
        <v>0</v>
      </c>
    </row>
    <row r="92" spans="2:19" x14ac:dyDescent="0.35">
      <c r="B92">
        <v>8040</v>
      </c>
      <c r="C92" s="2" t="s">
        <v>109</v>
      </c>
      <c r="D92">
        <v>4</v>
      </c>
      <c r="F92" s="3">
        <f>'[7]Input 401 Administrasjon'!F94+'[7]Input 405 juletresalg'!F95+'[7]Input 404 Hamarrittet'!F92+'[7]Input 402 Gylne Gutuer'!F92+'[7]Input 403 Ledig'!F102</f>
        <v>0</v>
      </c>
      <c r="G92" s="4">
        <v>1</v>
      </c>
      <c r="H92" s="5">
        <f t="shared" si="9"/>
        <v>0</v>
      </c>
      <c r="I92" s="5">
        <f t="shared" si="9"/>
        <v>0</v>
      </c>
      <c r="J92" s="5">
        <f t="shared" si="9"/>
        <v>0</v>
      </c>
      <c r="K92" s="5">
        <f t="shared" si="9"/>
        <v>0</v>
      </c>
      <c r="L92" s="5">
        <f t="shared" si="9"/>
        <v>0</v>
      </c>
      <c r="M92" s="5">
        <f t="shared" si="9"/>
        <v>0</v>
      </c>
      <c r="N92" s="5">
        <f t="shared" si="9"/>
        <v>0</v>
      </c>
      <c r="O92" s="5">
        <f t="shared" si="9"/>
        <v>0</v>
      </c>
      <c r="P92" s="5">
        <f t="shared" si="9"/>
        <v>0</v>
      </c>
      <c r="Q92" s="5">
        <f t="shared" si="9"/>
        <v>0</v>
      </c>
      <c r="R92" s="5">
        <f t="shared" si="9"/>
        <v>0</v>
      </c>
      <c r="S92" s="5">
        <f t="shared" si="9"/>
        <v>0</v>
      </c>
    </row>
    <row r="93" spans="2:19" x14ac:dyDescent="0.35">
      <c r="B93">
        <v>8140</v>
      </c>
      <c r="C93" s="2" t="s">
        <v>110</v>
      </c>
      <c r="D93">
        <v>4</v>
      </c>
      <c r="F93" s="3">
        <f>'[7]Input 401 Administrasjon'!F95+'[7]Input 405 juletresalg'!F96+'[7]Input 404 Hamarrittet'!F93+'[7]Input 402 Gylne Gutuer'!F93+'[7]Input 403 Ledig'!F105</f>
        <v>0</v>
      </c>
      <c r="G93" s="4">
        <v>1</v>
      </c>
      <c r="H93" s="5">
        <f t="shared" si="9"/>
        <v>0</v>
      </c>
      <c r="I93" s="5">
        <f t="shared" si="9"/>
        <v>0</v>
      </c>
      <c r="J93" s="5">
        <f t="shared" si="9"/>
        <v>0</v>
      </c>
      <c r="K93" s="5">
        <f t="shared" si="9"/>
        <v>0</v>
      </c>
      <c r="L93" s="5">
        <f t="shared" si="9"/>
        <v>0</v>
      </c>
      <c r="M93" s="5">
        <f t="shared" si="9"/>
        <v>0</v>
      </c>
      <c r="N93" s="5">
        <f t="shared" si="9"/>
        <v>0</v>
      </c>
      <c r="O93" s="5">
        <f t="shared" si="9"/>
        <v>0</v>
      </c>
      <c r="P93" s="5">
        <f t="shared" si="9"/>
        <v>0</v>
      </c>
      <c r="Q93" s="5">
        <f t="shared" si="9"/>
        <v>0</v>
      </c>
      <c r="R93" s="5">
        <f t="shared" si="9"/>
        <v>0</v>
      </c>
      <c r="S93" s="5">
        <f t="shared" si="9"/>
        <v>0</v>
      </c>
    </row>
    <row r="95" spans="2:19" x14ac:dyDescent="0.35">
      <c r="C95" s="17" t="s">
        <v>111</v>
      </c>
      <c r="F95" s="3">
        <f>SUM(F7:F24)</f>
        <v>766000</v>
      </c>
    </row>
    <row r="96" spans="2:19" x14ac:dyDescent="0.35">
      <c r="C96" s="17" t="s">
        <v>112</v>
      </c>
      <c r="F96" s="3">
        <f>SUM(F25:F93)</f>
        <v>749500</v>
      </c>
    </row>
    <row r="97" spans="3:6" x14ac:dyDescent="0.35">
      <c r="C97" s="15" t="s">
        <v>113</v>
      </c>
      <c r="F97" s="3">
        <f>F95-F96</f>
        <v>16500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13EF-1495-421D-93F6-36D52B431CAE}">
  <dimension ref="A1:T99"/>
  <sheetViews>
    <sheetView topLeftCell="A58" workbookViewId="0">
      <selection activeCell="F26" sqref="F26"/>
    </sheetView>
  </sheetViews>
  <sheetFormatPr baseColWidth="10" defaultRowHeight="14.5" x14ac:dyDescent="0.35"/>
  <cols>
    <col min="1" max="1" width="1.453125" customWidth="1"/>
    <col min="2" max="2" width="8.1796875" bestFit="1" customWidth="1"/>
    <col min="3" max="3" width="31.453125" style="2" customWidth="1"/>
    <col min="4" max="5" width="9.26953125" customWidth="1"/>
    <col min="6" max="6" width="13.81640625" style="3" bestFit="1" customWidth="1"/>
    <col min="7" max="7" width="9.81640625" style="4" customWidth="1"/>
    <col min="8" max="15" width="10.90625" style="5"/>
    <col min="16" max="16" width="11.81640625" style="5" bestFit="1" customWidth="1"/>
    <col min="17" max="19" width="10.90625" style="5"/>
    <col min="20" max="20" width="10.90625" style="6"/>
  </cols>
  <sheetData>
    <row r="1" spans="1:20" x14ac:dyDescent="0.35">
      <c r="A1" s="1"/>
      <c r="B1" s="1"/>
      <c r="G1" s="18" t="s">
        <v>114</v>
      </c>
      <c r="H1" s="19"/>
      <c r="I1" s="19"/>
      <c r="J1" s="19"/>
      <c r="K1" s="19"/>
    </row>
    <row r="2" spans="1:20" x14ac:dyDescent="0.35">
      <c r="A2" s="1"/>
      <c r="B2" s="1"/>
      <c r="G2" s="18" t="s">
        <v>115</v>
      </c>
      <c r="H2" s="20"/>
      <c r="I2" s="20"/>
      <c r="J2" s="20"/>
      <c r="K2" s="19"/>
    </row>
    <row r="3" spans="1:20" x14ac:dyDescent="0.35">
      <c r="G3" s="18" t="s">
        <v>116</v>
      </c>
      <c r="H3" s="20"/>
      <c r="I3" s="20"/>
      <c r="J3" s="20"/>
      <c r="K3" s="19"/>
    </row>
    <row r="4" spans="1:20" x14ac:dyDescent="0.35">
      <c r="H4" s="9">
        <v>1</v>
      </c>
      <c r="I4" s="9">
        <v>2</v>
      </c>
      <c r="J4" s="9">
        <v>3</v>
      </c>
      <c r="K4" s="9">
        <v>4</v>
      </c>
      <c r="L4" s="9">
        <v>5</v>
      </c>
      <c r="M4" s="9">
        <v>6</v>
      </c>
      <c r="N4" s="9">
        <v>7</v>
      </c>
      <c r="O4" s="9">
        <v>8</v>
      </c>
      <c r="P4" s="9">
        <v>9</v>
      </c>
      <c r="Q4" s="9">
        <v>10</v>
      </c>
      <c r="R4" s="9">
        <v>11</v>
      </c>
      <c r="S4" s="9">
        <v>12</v>
      </c>
      <c r="T4" s="9">
        <v>12</v>
      </c>
    </row>
    <row r="5" spans="1:20" s="10" customFormat="1" ht="13" x14ac:dyDescent="0.3">
      <c r="B5" s="10" t="s">
        <v>2</v>
      </c>
      <c r="C5" s="11" t="s">
        <v>3</v>
      </c>
      <c r="D5" s="12" t="s">
        <v>4</v>
      </c>
      <c r="E5" s="12" t="s">
        <v>59</v>
      </c>
      <c r="F5" s="13" t="s">
        <v>117</v>
      </c>
      <c r="G5" s="14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13" t="s">
        <v>12</v>
      </c>
      <c r="M5" s="13" t="s">
        <v>13</v>
      </c>
      <c r="N5" s="13" t="s">
        <v>14</v>
      </c>
      <c r="O5" s="13" t="s">
        <v>15</v>
      </c>
      <c r="P5" s="13" t="s">
        <v>16</v>
      </c>
      <c r="Q5" s="13" t="s">
        <v>17</v>
      </c>
      <c r="R5" s="13" t="s">
        <v>18</v>
      </c>
      <c r="S5" s="13" t="s">
        <v>19</v>
      </c>
      <c r="T5" s="13" t="s">
        <v>20</v>
      </c>
    </row>
    <row r="6" spans="1:20" ht="5.25" customHeight="1" x14ac:dyDescent="0.35"/>
    <row r="7" spans="1:20" x14ac:dyDescent="0.35">
      <c r="B7">
        <v>3000</v>
      </c>
      <c r="C7" s="2" t="s">
        <v>119</v>
      </c>
      <c r="D7">
        <v>5</v>
      </c>
      <c r="F7" s="3">
        <f>'[5]Prosjekt 501 Adm Håndball'!F7+'[5]Prosjekt 502 Håndballskole'!F7+'[5]Input ny3'!F7+'[5]Prosjekt 290 Lagskonti'!F7+'[5]Prosjekt nytt2'!F7</f>
        <v>0</v>
      </c>
      <c r="G7" s="4">
        <v>1</v>
      </c>
      <c r="H7" s="5">
        <f t="shared" ref="H7:S10" si="0">IF($G7&lt;&gt;0,VLOOKUP($G7,Fordeling,H$4+3,FALSE)*$F7,0)</f>
        <v>0</v>
      </c>
      <c r="I7" s="5">
        <f t="shared" si="0"/>
        <v>0</v>
      </c>
      <c r="J7" s="5">
        <f t="shared" si="0"/>
        <v>0</v>
      </c>
      <c r="K7" s="5">
        <f t="shared" si="0"/>
        <v>0</v>
      </c>
      <c r="L7" s="5">
        <f t="shared" si="0"/>
        <v>0</v>
      </c>
      <c r="M7" s="5">
        <f t="shared" si="0"/>
        <v>0</v>
      </c>
      <c r="N7" s="5">
        <f t="shared" si="0"/>
        <v>0</v>
      </c>
      <c r="O7" s="5">
        <f t="shared" si="0"/>
        <v>0</v>
      </c>
      <c r="P7" s="5">
        <f t="shared" si="0"/>
        <v>0</v>
      </c>
      <c r="Q7" s="5">
        <f t="shared" si="0"/>
        <v>0</v>
      </c>
      <c r="R7" s="5">
        <f t="shared" si="0"/>
        <v>0</v>
      </c>
      <c r="S7" s="5">
        <f t="shared" si="0"/>
        <v>0</v>
      </c>
    </row>
    <row r="8" spans="1:20" x14ac:dyDescent="0.35">
      <c r="B8">
        <v>3010</v>
      </c>
      <c r="C8" s="2" t="s">
        <v>22</v>
      </c>
      <c r="D8">
        <v>5</v>
      </c>
      <c r="F8" s="3">
        <f>'[5]Prosjekt 501 Adm Håndball'!F8+'[5]Prosjekt 502 Håndballskole'!F8+'[5]Input ny3'!F8+'[5]Prosjekt 290 Lagskonti'!F8+'[5]Prosjekt nytt2'!F8</f>
        <v>160000</v>
      </c>
      <c r="G8" s="4">
        <v>0</v>
      </c>
      <c r="H8" s="5">
        <v>12000</v>
      </c>
      <c r="I8" s="5">
        <v>12000</v>
      </c>
      <c r="J8" s="5">
        <v>12000</v>
      </c>
      <c r="K8" s="5">
        <v>5000</v>
      </c>
      <c r="L8" s="5">
        <v>0</v>
      </c>
      <c r="M8" s="5">
        <v>0</v>
      </c>
      <c r="N8" s="5">
        <v>0</v>
      </c>
      <c r="O8" s="5">
        <v>0</v>
      </c>
      <c r="P8" s="5">
        <v>12000</v>
      </c>
      <c r="Q8" s="5">
        <v>12000</v>
      </c>
      <c r="R8" s="5">
        <v>10000</v>
      </c>
      <c r="S8" s="5">
        <v>10000</v>
      </c>
    </row>
    <row r="9" spans="1:20" x14ac:dyDescent="0.35">
      <c r="B9">
        <v>3020</v>
      </c>
      <c r="C9" s="15" t="s">
        <v>540</v>
      </c>
      <c r="D9">
        <v>5</v>
      </c>
      <c r="F9" s="3">
        <f>'[5]Prosjekt 501 Adm Håndball'!F9+'[5]Prosjekt 502 Håndballskole'!F8+'[5]Input ny3'!F12+'[5]Prosjekt 290 Lagskonti'!F9+'[5]Prosjekt nytt2'!F12</f>
        <v>66000</v>
      </c>
      <c r="G9" s="4">
        <v>0</v>
      </c>
      <c r="H9" s="5">
        <f t="shared" si="0"/>
        <v>0</v>
      </c>
      <c r="I9" s="5">
        <f t="shared" si="0"/>
        <v>0</v>
      </c>
      <c r="J9" s="5">
        <f t="shared" si="0"/>
        <v>0</v>
      </c>
      <c r="K9" s="5">
        <f t="shared" si="0"/>
        <v>0</v>
      </c>
      <c r="L9" s="5">
        <f t="shared" si="0"/>
        <v>0</v>
      </c>
      <c r="M9" s="5">
        <f t="shared" si="0"/>
        <v>0</v>
      </c>
      <c r="N9" s="5">
        <f t="shared" si="0"/>
        <v>0</v>
      </c>
      <c r="O9" s="5">
        <f t="shared" si="0"/>
        <v>0</v>
      </c>
      <c r="P9" s="5">
        <f t="shared" si="0"/>
        <v>0</v>
      </c>
      <c r="Q9" s="5">
        <f t="shared" si="0"/>
        <v>0</v>
      </c>
      <c r="R9" s="5">
        <f t="shared" si="0"/>
        <v>0</v>
      </c>
      <c r="S9" s="5">
        <v>66000</v>
      </c>
    </row>
    <row r="10" spans="1:20" x14ac:dyDescent="0.35">
      <c r="B10">
        <v>3100</v>
      </c>
      <c r="C10" s="2" t="s">
        <v>120</v>
      </c>
      <c r="D10">
        <v>5</v>
      </c>
      <c r="F10" s="3">
        <f>'[5]Prosjekt 501 Adm Håndball'!F10+'[5]Prosjekt 502 Håndballskole'!F9+'[5]Input ny3'!F13+'[5]Prosjekt 290 Lagskonti'!F10+'[5]Prosjekt nytt2'!F13</f>
        <v>0</v>
      </c>
      <c r="G10" s="4">
        <v>1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0"/>
        <v>0</v>
      </c>
      <c r="N10" s="5">
        <f t="shared" si="0"/>
        <v>0</v>
      </c>
      <c r="O10" s="5">
        <f t="shared" si="0"/>
        <v>0</v>
      </c>
      <c r="P10" s="5">
        <f t="shared" si="0"/>
        <v>0</v>
      </c>
      <c r="Q10" s="5">
        <f t="shared" si="0"/>
        <v>0</v>
      </c>
      <c r="R10" s="5">
        <f t="shared" si="0"/>
        <v>0</v>
      </c>
      <c r="S10" s="5">
        <f t="shared" si="0"/>
        <v>0</v>
      </c>
    </row>
    <row r="11" spans="1:20" x14ac:dyDescent="0.35">
      <c r="B11">
        <v>3210</v>
      </c>
      <c r="C11" s="2" t="s">
        <v>24</v>
      </c>
      <c r="D11">
        <v>5</v>
      </c>
      <c r="F11" s="3">
        <f>'[5]Prosjekt 501 Adm Håndball'!F11+'[5]Prosjekt 502 Håndballskole'!F10+'[5]Input ny3'!F17+'[5]Prosjekt 290 Lagskonti'!F11+'[5]Prosjekt nytt2'!F17</f>
        <v>30000</v>
      </c>
      <c r="G11" s="4">
        <v>0</v>
      </c>
      <c r="H11" s="5">
        <f t="shared" ref="H11:S18" si="1">IF($G11&lt;&gt;0,VLOOKUP($G11,Fordeling,H$4+3,FALSE)*$F11,0)</f>
        <v>0</v>
      </c>
      <c r="I11" s="5">
        <f t="shared" si="1"/>
        <v>0</v>
      </c>
      <c r="J11" s="5">
        <f t="shared" si="1"/>
        <v>0</v>
      </c>
      <c r="K11" s="5">
        <f t="shared" si="1"/>
        <v>0</v>
      </c>
      <c r="L11" s="5">
        <f t="shared" si="1"/>
        <v>0</v>
      </c>
      <c r="M11" s="5">
        <f t="shared" si="1"/>
        <v>0</v>
      </c>
      <c r="N11" s="5">
        <f t="shared" si="1"/>
        <v>0</v>
      </c>
      <c r="O11" s="5">
        <f t="shared" si="1"/>
        <v>0</v>
      </c>
      <c r="P11" s="5">
        <f t="shared" si="1"/>
        <v>0</v>
      </c>
      <c r="Q11" s="5">
        <v>30000</v>
      </c>
      <c r="R11" s="5">
        <f t="shared" si="1"/>
        <v>0</v>
      </c>
      <c r="S11" s="5">
        <f t="shared" si="1"/>
        <v>0</v>
      </c>
    </row>
    <row r="12" spans="1:20" x14ac:dyDescent="0.35">
      <c r="B12">
        <v>3400</v>
      </c>
      <c r="C12" s="2" t="s">
        <v>25</v>
      </c>
      <c r="D12">
        <v>5</v>
      </c>
      <c r="F12" s="3">
        <f>'[5]Prosjekt 501 Adm Håndball'!F12+'[5]Prosjekt 502 Håndballskole'!F11+'[5]Input ny3'!F18+'[5]Prosjekt 290 Lagskonti'!F12+'[5]Prosjekt nytt2'!F18</f>
        <v>0</v>
      </c>
      <c r="G12" s="4">
        <v>1</v>
      </c>
      <c r="H12" s="5">
        <f t="shared" si="1"/>
        <v>0</v>
      </c>
      <c r="I12" s="5">
        <f t="shared" si="1"/>
        <v>0</v>
      </c>
      <c r="J12" s="5">
        <f t="shared" si="1"/>
        <v>0</v>
      </c>
      <c r="K12" s="5">
        <f t="shared" si="1"/>
        <v>0</v>
      </c>
      <c r="L12" s="5">
        <f t="shared" si="1"/>
        <v>0</v>
      </c>
      <c r="M12" s="5">
        <f t="shared" si="1"/>
        <v>0</v>
      </c>
      <c r="N12" s="5">
        <f t="shared" si="1"/>
        <v>0</v>
      </c>
      <c r="O12" s="5">
        <f t="shared" si="1"/>
        <v>0</v>
      </c>
      <c r="P12" s="5">
        <f t="shared" si="1"/>
        <v>0</v>
      </c>
      <c r="Q12" s="5">
        <f t="shared" si="1"/>
        <v>0</v>
      </c>
      <c r="R12" s="5">
        <f t="shared" si="1"/>
        <v>0</v>
      </c>
      <c r="S12" s="5">
        <f t="shared" si="1"/>
        <v>0</v>
      </c>
    </row>
    <row r="13" spans="1:20" x14ac:dyDescent="0.35">
      <c r="B13">
        <v>3442</v>
      </c>
      <c r="C13" s="2" t="s">
        <v>26</v>
      </c>
      <c r="D13">
        <v>5</v>
      </c>
      <c r="F13" s="3">
        <f>'[5]Prosjekt 501 Adm Håndball'!F13+'[5]Prosjekt 502 Håndballskole'!F12+'[5]Input ny3'!F19+'[5]Prosjekt 290 Lagskonti'!F13+'[5]Prosjekt nytt2'!F19</f>
        <v>9000</v>
      </c>
      <c r="G13" s="4">
        <v>0</v>
      </c>
      <c r="H13" s="5">
        <f t="shared" si="1"/>
        <v>0</v>
      </c>
      <c r="I13" s="5">
        <f t="shared" si="1"/>
        <v>0</v>
      </c>
      <c r="J13" s="5">
        <f t="shared" si="1"/>
        <v>0</v>
      </c>
      <c r="K13" s="5">
        <f t="shared" si="1"/>
        <v>0</v>
      </c>
      <c r="L13" s="5">
        <f t="shared" si="1"/>
        <v>0</v>
      </c>
      <c r="M13" s="5">
        <v>6000</v>
      </c>
      <c r="N13" s="5">
        <f t="shared" si="1"/>
        <v>0</v>
      </c>
      <c r="O13" s="5">
        <f t="shared" si="1"/>
        <v>0</v>
      </c>
      <c r="P13" s="5">
        <f t="shared" si="1"/>
        <v>0</v>
      </c>
      <c r="Q13" s="5">
        <f t="shared" si="1"/>
        <v>0</v>
      </c>
      <c r="R13" s="5">
        <f t="shared" si="1"/>
        <v>0</v>
      </c>
      <c r="S13" s="5">
        <f t="shared" si="1"/>
        <v>0</v>
      </c>
    </row>
    <row r="14" spans="1:20" x14ac:dyDescent="0.35">
      <c r="B14">
        <v>3455</v>
      </c>
      <c r="C14" s="2" t="s">
        <v>29</v>
      </c>
      <c r="D14">
        <v>5</v>
      </c>
      <c r="F14" s="3">
        <f>'[5]Prosjekt 501 Adm Håndball'!F14+'[5]Prosjekt 502 Håndballskole'!F13+'[5]Input ny3'!F22+'[5]Prosjekt 290 Lagskonti'!F15+'[5]Prosjekt nytt2'!F22</f>
        <v>110000</v>
      </c>
      <c r="G14" s="4">
        <v>0</v>
      </c>
      <c r="H14" s="5">
        <f t="shared" si="1"/>
        <v>0</v>
      </c>
      <c r="I14" s="5">
        <f t="shared" si="1"/>
        <v>0</v>
      </c>
      <c r="J14" s="5">
        <f t="shared" si="1"/>
        <v>0</v>
      </c>
      <c r="K14" s="5">
        <f t="shared" si="1"/>
        <v>0</v>
      </c>
      <c r="L14" s="5">
        <v>30000</v>
      </c>
      <c r="M14" s="5">
        <v>30000</v>
      </c>
      <c r="N14" s="5">
        <f t="shared" si="1"/>
        <v>0</v>
      </c>
      <c r="O14" s="5">
        <v>30000</v>
      </c>
      <c r="P14" s="5">
        <v>30000</v>
      </c>
      <c r="Q14" s="5">
        <f t="shared" si="1"/>
        <v>0</v>
      </c>
      <c r="R14" s="5">
        <f t="shared" si="1"/>
        <v>0</v>
      </c>
      <c r="S14" s="5">
        <f t="shared" si="1"/>
        <v>0</v>
      </c>
    </row>
    <row r="15" spans="1:20" x14ac:dyDescent="0.35">
      <c r="B15">
        <v>3601</v>
      </c>
      <c r="C15" s="2" t="s">
        <v>30</v>
      </c>
      <c r="D15">
        <v>5</v>
      </c>
      <c r="F15" s="3">
        <f>'[5]Prosjekt 501 Adm Håndball'!F15+'[5]Prosjekt 502 Håndballskole'!F14+'[5]Input ny3'!F23+'[5]Prosjekt 290 Lagskonti'!F16+'[5]Prosjekt nytt2'!F23</f>
        <v>0</v>
      </c>
      <c r="G15" s="4">
        <v>1</v>
      </c>
      <c r="H15" s="5">
        <f t="shared" si="1"/>
        <v>0</v>
      </c>
      <c r="I15" s="5">
        <f t="shared" si="1"/>
        <v>0</v>
      </c>
      <c r="J15" s="5">
        <f t="shared" si="1"/>
        <v>0</v>
      </c>
      <c r="K15" s="5">
        <f t="shared" si="1"/>
        <v>0</v>
      </c>
      <c r="L15" s="5">
        <f t="shared" si="1"/>
        <v>0</v>
      </c>
      <c r="M15" s="5">
        <f t="shared" si="1"/>
        <v>0</v>
      </c>
      <c r="N15" s="5">
        <f t="shared" si="1"/>
        <v>0</v>
      </c>
      <c r="O15" s="5">
        <f t="shared" si="1"/>
        <v>0</v>
      </c>
      <c r="P15" s="5">
        <f t="shared" si="1"/>
        <v>0</v>
      </c>
      <c r="Q15" s="5">
        <f t="shared" si="1"/>
        <v>0</v>
      </c>
      <c r="R15" s="5">
        <f t="shared" si="1"/>
        <v>0</v>
      </c>
      <c r="S15" s="5">
        <f t="shared" si="1"/>
        <v>0</v>
      </c>
    </row>
    <row r="16" spans="1:20" x14ac:dyDescent="0.35">
      <c r="B16">
        <v>3602</v>
      </c>
      <c r="C16" s="2" t="s">
        <v>31</v>
      </c>
      <c r="D16">
        <v>5</v>
      </c>
      <c r="F16" s="3">
        <f>'[5]Prosjekt 501 Adm Håndball'!F16+'[5]Prosjekt 502 Håndballskole'!F15+'[5]Input ny3'!F24+'[5]Prosjekt 290 Lagskonti'!F17+'[5]Prosjekt nytt2'!F24</f>
        <v>0</v>
      </c>
      <c r="G16" s="4">
        <v>1</v>
      </c>
      <c r="H16" s="5">
        <f t="shared" si="1"/>
        <v>0</v>
      </c>
      <c r="I16" s="5">
        <f t="shared" si="1"/>
        <v>0</v>
      </c>
      <c r="J16" s="5">
        <f t="shared" si="1"/>
        <v>0</v>
      </c>
      <c r="K16" s="5">
        <f t="shared" si="1"/>
        <v>0</v>
      </c>
      <c r="L16" s="5">
        <f t="shared" si="1"/>
        <v>0</v>
      </c>
      <c r="M16" s="5">
        <f t="shared" si="1"/>
        <v>0</v>
      </c>
      <c r="N16" s="5">
        <f t="shared" si="1"/>
        <v>0</v>
      </c>
      <c r="O16" s="5">
        <f t="shared" si="1"/>
        <v>0</v>
      </c>
      <c r="P16" s="5">
        <f t="shared" si="1"/>
        <v>0</v>
      </c>
      <c r="Q16" s="5">
        <f t="shared" si="1"/>
        <v>0</v>
      </c>
      <c r="R16" s="5">
        <f t="shared" si="1"/>
        <v>0</v>
      </c>
      <c r="S16" s="5">
        <f t="shared" si="1"/>
        <v>0</v>
      </c>
    </row>
    <row r="17" spans="2:19" x14ac:dyDescent="0.35">
      <c r="B17">
        <v>3700</v>
      </c>
      <c r="C17" s="2" t="s">
        <v>32</v>
      </c>
      <c r="D17">
        <v>5</v>
      </c>
      <c r="F17" s="3">
        <f>'[5]Prosjekt 501 Adm Håndball'!F17+'[5]Prosjekt 502 Håndballskole'!F16+'[5]Input ny3'!F25+'[5]Prosjekt 290 Lagskonti'!F18+'[5]Prosjekt nytt2'!F25</f>
        <v>0</v>
      </c>
      <c r="G17" s="4">
        <v>1</v>
      </c>
      <c r="H17" s="5">
        <f t="shared" si="1"/>
        <v>0</v>
      </c>
      <c r="I17" s="5">
        <f t="shared" si="1"/>
        <v>0</v>
      </c>
      <c r="J17" s="5">
        <f t="shared" si="1"/>
        <v>0</v>
      </c>
      <c r="K17" s="5">
        <f t="shared" si="1"/>
        <v>0</v>
      </c>
      <c r="L17" s="5">
        <f t="shared" si="1"/>
        <v>0</v>
      </c>
      <c r="M17" s="5">
        <f t="shared" si="1"/>
        <v>0</v>
      </c>
      <c r="N17" s="5">
        <f t="shared" si="1"/>
        <v>0</v>
      </c>
      <c r="O17" s="5">
        <f t="shared" si="1"/>
        <v>0</v>
      </c>
      <c r="P17" s="5">
        <f t="shared" si="1"/>
        <v>0</v>
      </c>
      <c r="Q17" s="5">
        <f t="shared" si="1"/>
        <v>0</v>
      </c>
      <c r="R17" s="5">
        <f t="shared" si="1"/>
        <v>0</v>
      </c>
      <c r="S17" s="5">
        <f t="shared" si="1"/>
        <v>0</v>
      </c>
    </row>
    <row r="18" spans="2:19" x14ac:dyDescent="0.35">
      <c r="B18">
        <v>3900</v>
      </c>
      <c r="C18" s="2" t="s">
        <v>33</v>
      </c>
      <c r="D18">
        <v>5</v>
      </c>
      <c r="F18" s="3">
        <f>'[5]Prosjekt 501 Adm Håndball'!F18+'[5]Prosjekt 502 Håndballskole'!F17+'[5]Input ny3'!F26+'[5]Prosjekt 290 Lagskonti'!F19+'[5]Prosjekt nytt2'!F26</f>
        <v>0</v>
      </c>
      <c r="G18" s="4">
        <v>0</v>
      </c>
      <c r="H18" s="5">
        <f t="shared" si="1"/>
        <v>0</v>
      </c>
      <c r="I18" s="5">
        <f t="shared" si="1"/>
        <v>0</v>
      </c>
      <c r="J18" s="5">
        <f t="shared" si="1"/>
        <v>0</v>
      </c>
      <c r="K18" s="5">
        <f t="shared" si="1"/>
        <v>0</v>
      </c>
      <c r="L18" s="5">
        <f t="shared" si="1"/>
        <v>0</v>
      </c>
      <c r="M18" s="5">
        <f t="shared" si="1"/>
        <v>0</v>
      </c>
      <c r="N18" s="5">
        <f t="shared" si="1"/>
        <v>0</v>
      </c>
      <c r="O18" s="5">
        <f t="shared" si="1"/>
        <v>0</v>
      </c>
      <c r="P18" s="5">
        <f t="shared" si="1"/>
        <v>0</v>
      </c>
      <c r="Q18" s="5">
        <f t="shared" si="1"/>
        <v>0</v>
      </c>
      <c r="R18" s="5">
        <f t="shared" si="1"/>
        <v>0</v>
      </c>
      <c r="S18" s="5">
        <v>60000</v>
      </c>
    </row>
    <row r="19" spans="2:19" x14ac:dyDescent="0.35">
      <c r="B19">
        <v>3910</v>
      </c>
      <c r="C19" s="2" t="s">
        <v>34</v>
      </c>
      <c r="D19">
        <v>5</v>
      </c>
      <c r="F19" s="3">
        <f>'[5]Prosjekt 501 Adm Håndball'!F19+'[5]Prosjekt 502 Håndballskole'!F18+'[5]Input ny3'!F27+'[5]Prosjekt 290 Lagskonti'!F20+'[5]Prosjekt nytt2'!F27</f>
        <v>0</v>
      </c>
      <c r="G19" s="4">
        <v>1</v>
      </c>
      <c r="H19" s="5">
        <f t="shared" ref="H19:S30" si="2">IF($G19&lt;&gt;0,VLOOKUP($G19,Fordeling,H$4+3,FALSE)*$F19,0)</f>
        <v>0</v>
      </c>
      <c r="I19" s="5">
        <f t="shared" si="2"/>
        <v>0</v>
      </c>
      <c r="J19" s="5">
        <f t="shared" si="2"/>
        <v>0</v>
      </c>
      <c r="K19" s="5">
        <f t="shared" si="2"/>
        <v>0</v>
      </c>
      <c r="L19" s="5">
        <f t="shared" si="2"/>
        <v>0</v>
      </c>
      <c r="M19" s="5">
        <f t="shared" si="2"/>
        <v>0</v>
      </c>
      <c r="N19" s="5">
        <f t="shared" si="2"/>
        <v>0</v>
      </c>
      <c r="O19" s="5">
        <f t="shared" si="2"/>
        <v>0</v>
      </c>
      <c r="P19" s="5">
        <f t="shared" si="2"/>
        <v>0</v>
      </c>
      <c r="Q19" s="5">
        <f t="shared" si="2"/>
        <v>0</v>
      </c>
      <c r="R19" s="5">
        <f t="shared" si="2"/>
        <v>0</v>
      </c>
      <c r="S19" s="5">
        <f t="shared" si="2"/>
        <v>0</v>
      </c>
    </row>
    <row r="20" spans="2:19" x14ac:dyDescent="0.35">
      <c r="B20">
        <v>3920</v>
      </c>
      <c r="C20" s="2" t="s">
        <v>35</v>
      </c>
      <c r="D20">
        <v>5</v>
      </c>
      <c r="F20" s="3">
        <f>'[5]Prosjekt 501 Adm Håndball'!F20+'[5]Prosjekt 502 Håndballskole'!F19+'[5]Input ny3'!F28+'[5]Prosjekt 290 Lagskonti'!F21+'[5]Prosjekt nytt2'!F28</f>
        <v>0</v>
      </c>
      <c r="G20" s="4">
        <v>1</v>
      </c>
      <c r="H20" s="5">
        <f t="shared" si="2"/>
        <v>0</v>
      </c>
      <c r="I20" s="5">
        <f t="shared" si="2"/>
        <v>0</v>
      </c>
      <c r="J20" s="5">
        <f t="shared" si="2"/>
        <v>0</v>
      </c>
      <c r="K20" s="5">
        <f t="shared" si="2"/>
        <v>0</v>
      </c>
      <c r="L20" s="5">
        <f t="shared" si="2"/>
        <v>0</v>
      </c>
      <c r="M20" s="5">
        <f t="shared" si="2"/>
        <v>0</v>
      </c>
      <c r="N20" s="5">
        <f t="shared" si="2"/>
        <v>0</v>
      </c>
      <c r="O20" s="5">
        <f t="shared" si="2"/>
        <v>0</v>
      </c>
      <c r="P20" s="5">
        <f t="shared" si="2"/>
        <v>0</v>
      </c>
      <c r="Q20" s="5">
        <f t="shared" si="2"/>
        <v>0</v>
      </c>
      <c r="R20" s="5">
        <f t="shared" si="2"/>
        <v>0</v>
      </c>
      <c r="S20" s="5">
        <f t="shared" si="2"/>
        <v>0</v>
      </c>
    </row>
    <row r="21" spans="2:19" x14ac:dyDescent="0.35">
      <c r="B21">
        <v>3930</v>
      </c>
      <c r="C21" s="2" t="s">
        <v>36</v>
      </c>
      <c r="D21">
        <v>5</v>
      </c>
      <c r="F21" s="3">
        <f>'[5]Prosjekt 501 Adm Håndball'!F21+'[5]Prosjekt 502 Håndballskole'!F20+'[5]Input ny3'!F29+'[5]Prosjekt 290 Lagskonti'!F22+'[5]Prosjekt nytt2'!F29</f>
        <v>262000</v>
      </c>
      <c r="G21" s="4">
        <v>0</v>
      </c>
      <c r="H21" s="5">
        <v>25000</v>
      </c>
      <c r="I21" s="5">
        <f t="shared" si="2"/>
        <v>0</v>
      </c>
      <c r="J21" s="5">
        <v>75000</v>
      </c>
      <c r="K21" s="5">
        <v>25000</v>
      </c>
      <c r="L21" s="5">
        <v>25000</v>
      </c>
      <c r="M21" s="5">
        <f t="shared" si="2"/>
        <v>0</v>
      </c>
      <c r="N21" s="5">
        <f t="shared" si="2"/>
        <v>0</v>
      </c>
      <c r="O21" s="5">
        <f t="shared" si="2"/>
        <v>0</v>
      </c>
      <c r="P21" s="5">
        <f t="shared" si="2"/>
        <v>0</v>
      </c>
      <c r="Q21" s="5">
        <f t="shared" si="2"/>
        <v>0</v>
      </c>
      <c r="R21" s="5">
        <v>0</v>
      </c>
      <c r="S21" s="5">
        <v>100000</v>
      </c>
    </row>
    <row r="22" spans="2:19" x14ac:dyDescent="0.35">
      <c r="B22">
        <v>3960</v>
      </c>
      <c r="C22" s="2" t="s">
        <v>37</v>
      </c>
      <c r="D22">
        <v>5</v>
      </c>
      <c r="F22" s="3">
        <f>'[5]Prosjekt 501 Adm Håndball'!F22+'[5]Prosjekt 502 Håndballskole'!F21+'[5]Input ny3'!F30+'[5]Prosjekt 290 Lagskonti'!F24+'[5]Prosjekt nytt2'!F30</f>
        <v>0</v>
      </c>
      <c r="G22" s="4">
        <v>1</v>
      </c>
      <c r="H22" s="5">
        <f t="shared" si="2"/>
        <v>0</v>
      </c>
      <c r="I22" s="5">
        <f t="shared" si="2"/>
        <v>0</v>
      </c>
      <c r="J22" s="5">
        <f t="shared" si="2"/>
        <v>0</v>
      </c>
      <c r="K22" s="5">
        <f t="shared" si="2"/>
        <v>0</v>
      </c>
      <c r="L22" s="5">
        <f t="shared" si="2"/>
        <v>0</v>
      </c>
      <c r="M22" s="5">
        <f t="shared" si="2"/>
        <v>0</v>
      </c>
      <c r="N22" s="5">
        <f t="shared" si="2"/>
        <v>0</v>
      </c>
      <c r="O22" s="5">
        <f t="shared" si="2"/>
        <v>0</v>
      </c>
      <c r="P22" s="5">
        <f t="shared" si="2"/>
        <v>0</v>
      </c>
      <c r="Q22" s="5">
        <f t="shared" si="2"/>
        <v>0</v>
      </c>
      <c r="R22" s="5">
        <f t="shared" si="2"/>
        <v>0</v>
      </c>
      <c r="S22" s="5">
        <f t="shared" si="2"/>
        <v>0</v>
      </c>
    </row>
    <row r="23" spans="2:19" x14ac:dyDescent="0.35">
      <c r="B23">
        <v>3970</v>
      </c>
      <c r="C23" s="2" t="s">
        <v>38</v>
      </c>
      <c r="D23">
        <v>5</v>
      </c>
      <c r="F23" s="3">
        <f>'[5]Prosjekt 501 Adm Håndball'!F23+'[5]Prosjekt 502 Håndballskole'!F22+'[5]Input ny3'!F31+'[5]Prosjekt 290 Lagskonti'!F25+'[5]Prosjekt nytt2'!F31</f>
        <v>0</v>
      </c>
      <c r="G23" s="4">
        <v>1</v>
      </c>
      <c r="H23" s="5">
        <f t="shared" si="2"/>
        <v>0</v>
      </c>
      <c r="I23" s="5">
        <f t="shared" si="2"/>
        <v>0</v>
      </c>
      <c r="J23" s="5">
        <f t="shared" si="2"/>
        <v>0</v>
      </c>
      <c r="K23" s="5">
        <f t="shared" si="2"/>
        <v>0</v>
      </c>
      <c r="L23" s="5">
        <f t="shared" si="2"/>
        <v>0</v>
      </c>
      <c r="M23" s="5">
        <f t="shared" si="2"/>
        <v>0</v>
      </c>
      <c r="N23" s="5">
        <f t="shared" si="2"/>
        <v>0</v>
      </c>
      <c r="O23" s="5">
        <f t="shared" si="2"/>
        <v>0</v>
      </c>
      <c r="P23" s="5">
        <f t="shared" si="2"/>
        <v>0</v>
      </c>
      <c r="Q23" s="5">
        <f t="shared" si="2"/>
        <v>0</v>
      </c>
      <c r="R23" s="5">
        <f t="shared" si="2"/>
        <v>0</v>
      </c>
      <c r="S23" s="5">
        <f t="shared" si="2"/>
        <v>0</v>
      </c>
    </row>
    <row r="24" spans="2:19" x14ac:dyDescent="0.35">
      <c r="B24">
        <v>3990</v>
      </c>
      <c r="C24" s="17" t="s">
        <v>121</v>
      </c>
      <c r="D24">
        <v>5</v>
      </c>
      <c r="F24" s="3">
        <f>'[5]Prosjekt 501 Adm Håndball'!F24+'[5]Prosjekt 502 Håndballskole'!F23+'[5]Input ny3'!F32+'[5]Prosjekt 290 Lagskonti'!F23+'[5]Prosjekt nytt2'!F32</f>
        <v>200000</v>
      </c>
      <c r="G24" s="4">
        <v>1</v>
      </c>
      <c r="H24" s="5">
        <f t="shared" si="2"/>
        <v>16666.666666666664</v>
      </c>
      <c r="I24" s="5">
        <f t="shared" si="2"/>
        <v>16666.666666666664</v>
      </c>
      <c r="J24" s="5">
        <f t="shared" si="2"/>
        <v>16666.666666666664</v>
      </c>
      <c r="K24" s="5">
        <f t="shared" si="2"/>
        <v>16666.666666666664</v>
      </c>
      <c r="L24" s="5">
        <f t="shared" si="2"/>
        <v>16666.666666666664</v>
      </c>
      <c r="M24" s="5">
        <f t="shared" si="2"/>
        <v>16666.666666666664</v>
      </c>
      <c r="N24" s="5">
        <f t="shared" si="2"/>
        <v>16666.666666666664</v>
      </c>
      <c r="O24" s="5">
        <f t="shared" si="2"/>
        <v>16666.666666666664</v>
      </c>
      <c r="P24" s="5">
        <f t="shared" si="2"/>
        <v>16666.666666666664</v>
      </c>
      <c r="Q24" s="5">
        <f t="shared" si="2"/>
        <v>16666.666666666664</v>
      </c>
      <c r="R24" s="5">
        <f t="shared" si="2"/>
        <v>16666.666666666664</v>
      </c>
      <c r="S24" s="5">
        <f t="shared" si="2"/>
        <v>16666.666666666664</v>
      </c>
    </row>
    <row r="25" spans="2:19" x14ac:dyDescent="0.35">
      <c r="B25">
        <v>3997</v>
      </c>
      <c r="C25" s="2" t="s">
        <v>39</v>
      </c>
      <c r="D25">
        <v>5</v>
      </c>
      <c r="F25" s="3">
        <f>'[5]Prosjekt 501 Adm Håndball'!F25+'[5]Prosjekt 502 Håndballskole'!F24+'[5]Input ny3'!F32+'[5]Prosjekt 290 Lagskonti'!F27+'[5]Prosjekt nytt2'!F32</f>
        <v>0</v>
      </c>
      <c r="G25" s="4">
        <v>1</v>
      </c>
      <c r="H25" s="5">
        <f t="shared" si="2"/>
        <v>0</v>
      </c>
      <c r="I25" s="5">
        <f t="shared" si="2"/>
        <v>0</v>
      </c>
      <c r="J25" s="5">
        <f t="shared" si="2"/>
        <v>0</v>
      </c>
      <c r="K25" s="5">
        <f t="shared" si="2"/>
        <v>0</v>
      </c>
      <c r="L25" s="5">
        <f t="shared" si="2"/>
        <v>0</v>
      </c>
      <c r="M25" s="5">
        <f t="shared" si="2"/>
        <v>0</v>
      </c>
      <c r="N25" s="5">
        <f t="shared" si="2"/>
        <v>0</v>
      </c>
      <c r="O25" s="5">
        <f t="shared" si="2"/>
        <v>0</v>
      </c>
      <c r="P25" s="5">
        <f t="shared" si="2"/>
        <v>0</v>
      </c>
      <c r="Q25" s="5">
        <f t="shared" si="2"/>
        <v>0</v>
      </c>
      <c r="R25" s="5">
        <f t="shared" si="2"/>
        <v>0</v>
      </c>
      <c r="S25" s="5">
        <f t="shared" si="2"/>
        <v>0</v>
      </c>
    </row>
    <row r="26" spans="2:19" x14ac:dyDescent="0.35">
      <c r="B26">
        <v>3998</v>
      </c>
      <c r="C26" s="2" t="s">
        <v>40</v>
      </c>
      <c r="D26">
        <v>5</v>
      </c>
      <c r="F26" s="3">
        <f>'[5]Prosjekt 501 Adm Håndball'!F26+'[5]Prosjekt 502 Håndballskole'!F25+'[5]Input ny3'!F33+'[5]Prosjekt 290 Lagskonti'!F28+'[5]Prosjekt nytt2'!F33</f>
        <v>0</v>
      </c>
      <c r="G26" s="4">
        <v>1</v>
      </c>
      <c r="H26" s="5">
        <f t="shared" si="2"/>
        <v>0</v>
      </c>
      <c r="I26" s="5">
        <f t="shared" si="2"/>
        <v>0</v>
      </c>
      <c r="J26" s="5">
        <f t="shared" si="2"/>
        <v>0</v>
      </c>
      <c r="K26" s="5">
        <f t="shared" si="2"/>
        <v>0</v>
      </c>
      <c r="L26" s="5">
        <f t="shared" si="2"/>
        <v>0</v>
      </c>
      <c r="M26" s="5">
        <f t="shared" si="2"/>
        <v>0</v>
      </c>
      <c r="N26" s="5">
        <f t="shared" si="2"/>
        <v>0</v>
      </c>
      <c r="O26" s="5">
        <f t="shared" si="2"/>
        <v>0</v>
      </c>
      <c r="P26" s="5">
        <f t="shared" si="2"/>
        <v>0</v>
      </c>
      <c r="Q26" s="5">
        <f t="shared" si="2"/>
        <v>0</v>
      </c>
      <c r="R26" s="5">
        <f t="shared" si="2"/>
        <v>0</v>
      </c>
      <c r="S26" s="5">
        <f t="shared" si="2"/>
        <v>0</v>
      </c>
    </row>
    <row r="27" spans="2:19" x14ac:dyDescent="0.35">
      <c r="B27">
        <v>4071</v>
      </c>
      <c r="C27" s="2" t="s">
        <v>41</v>
      </c>
      <c r="D27">
        <v>5</v>
      </c>
      <c r="F27" s="3">
        <f>'[5]Prosjekt 501 Adm Håndball'!F27+'[5]Prosjekt 502 Håndballskole'!F26+'[5]Input ny3'!F34+'[5]Prosjekt 290 Lagskonti'!F29+'[5]Prosjekt nytt2'!F34</f>
        <v>0</v>
      </c>
      <c r="G27" s="4">
        <v>1</v>
      </c>
      <c r="H27" s="5">
        <f t="shared" si="2"/>
        <v>0</v>
      </c>
      <c r="I27" s="5">
        <f t="shared" si="2"/>
        <v>0</v>
      </c>
      <c r="J27" s="5">
        <f t="shared" si="2"/>
        <v>0</v>
      </c>
      <c r="K27" s="5">
        <f t="shared" si="2"/>
        <v>0</v>
      </c>
      <c r="L27" s="5">
        <f t="shared" si="2"/>
        <v>0</v>
      </c>
      <c r="M27" s="5">
        <f t="shared" si="2"/>
        <v>0</v>
      </c>
      <c r="N27" s="5">
        <f t="shared" si="2"/>
        <v>0</v>
      </c>
      <c r="O27" s="5">
        <f t="shared" si="2"/>
        <v>0</v>
      </c>
      <c r="P27" s="5">
        <f t="shared" si="2"/>
        <v>0</v>
      </c>
      <c r="Q27" s="5">
        <f t="shared" si="2"/>
        <v>0</v>
      </c>
      <c r="R27" s="5">
        <f t="shared" si="2"/>
        <v>0</v>
      </c>
      <c r="S27" s="5">
        <f t="shared" si="2"/>
        <v>0</v>
      </c>
    </row>
    <row r="28" spans="2:19" x14ac:dyDescent="0.35">
      <c r="B28">
        <v>4100</v>
      </c>
      <c r="C28" s="2" t="s">
        <v>42</v>
      </c>
      <c r="D28">
        <v>5</v>
      </c>
      <c r="F28" s="3">
        <f>'[5]Prosjekt 501 Adm Håndball'!F28+'[5]Prosjekt 502 Håndballskole'!F27+'[5]Input ny3'!F35+'[5]Prosjekt 290 Lagskonti'!F30+'[5]Prosjekt nytt2'!F35</f>
        <v>230000</v>
      </c>
      <c r="G28" s="4">
        <v>0</v>
      </c>
      <c r="H28" s="5">
        <v>10000</v>
      </c>
      <c r="I28" s="5">
        <v>10000</v>
      </c>
      <c r="J28" s="5">
        <v>5000</v>
      </c>
      <c r="K28" s="5">
        <v>5000</v>
      </c>
      <c r="L28" s="5">
        <v>5000</v>
      </c>
      <c r="M28" s="5">
        <v>5000</v>
      </c>
      <c r="N28" s="5">
        <v>5000</v>
      </c>
      <c r="O28" s="5">
        <v>10000</v>
      </c>
      <c r="P28" s="5">
        <v>40000</v>
      </c>
      <c r="Q28" s="5">
        <f>10000+8000</f>
        <v>18000</v>
      </c>
      <c r="R28" s="5">
        <v>10000</v>
      </c>
      <c r="S28" s="5">
        <v>75000</v>
      </c>
    </row>
    <row r="29" spans="2:19" x14ac:dyDescent="0.35">
      <c r="B29">
        <v>4150</v>
      </c>
      <c r="C29" s="2" t="s">
        <v>43</v>
      </c>
      <c r="D29">
        <v>5</v>
      </c>
      <c r="F29" s="3">
        <f>'[5]Prosjekt 501 Adm Håndball'!F29+'[5]Prosjekt 502 Håndballskole'!F28+'[5]Input ny3'!F36+'[5]Prosjekt 290 Lagskonti'!F31+'[5]Prosjekt nytt2'!F36</f>
        <v>0</v>
      </c>
      <c r="G29" s="4">
        <v>1</v>
      </c>
      <c r="H29" s="5">
        <f t="shared" si="2"/>
        <v>0</v>
      </c>
      <c r="I29" s="5">
        <f t="shared" si="2"/>
        <v>0</v>
      </c>
      <c r="J29" s="5">
        <f t="shared" si="2"/>
        <v>0</v>
      </c>
      <c r="K29" s="5">
        <f t="shared" si="2"/>
        <v>0</v>
      </c>
      <c r="L29" s="5">
        <f t="shared" si="2"/>
        <v>0</v>
      </c>
      <c r="M29" s="5">
        <f t="shared" si="2"/>
        <v>0</v>
      </c>
      <c r="N29" s="5">
        <f t="shared" si="2"/>
        <v>0</v>
      </c>
      <c r="O29" s="5">
        <f t="shared" si="2"/>
        <v>0</v>
      </c>
      <c r="P29" s="5">
        <f t="shared" si="2"/>
        <v>0</v>
      </c>
      <c r="Q29" s="5">
        <f t="shared" si="2"/>
        <v>0</v>
      </c>
      <c r="R29" s="5">
        <f t="shared" si="2"/>
        <v>0</v>
      </c>
      <c r="S29" s="5">
        <f t="shared" si="2"/>
        <v>0</v>
      </c>
    </row>
    <row r="30" spans="2:19" x14ac:dyDescent="0.35">
      <c r="B30">
        <v>4160</v>
      </c>
      <c r="C30" s="2" t="s">
        <v>44</v>
      </c>
      <c r="D30">
        <v>5</v>
      </c>
      <c r="F30" s="3">
        <f>'[5]Prosjekt 501 Adm Håndball'!F30+'[5]Prosjekt 502 Håndballskole'!F29+'[5]Input ny3'!F37+'[5]Prosjekt 290 Lagskonti'!F32+'[5]Prosjekt nytt2'!F37</f>
        <v>85000</v>
      </c>
      <c r="G30" s="4">
        <v>0</v>
      </c>
      <c r="H30" s="5">
        <f t="shared" si="2"/>
        <v>0</v>
      </c>
      <c r="I30" s="5">
        <f t="shared" si="2"/>
        <v>0</v>
      </c>
      <c r="J30" s="5">
        <f t="shared" si="2"/>
        <v>0</v>
      </c>
      <c r="K30" s="5">
        <f t="shared" si="2"/>
        <v>0</v>
      </c>
      <c r="L30" s="5">
        <f t="shared" si="2"/>
        <v>0</v>
      </c>
      <c r="M30" s="5">
        <v>42500</v>
      </c>
      <c r="N30" s="5">
        <f t="shared" si="2"/>
        <v>0</v>
      </c>
      <c r="O30" s="5">
        <f t="shared" si="2"/>
        <v>0</v>
      </c>
      <c r="P30" s="5">
        <v>42500</v>
      </c>
      <c r="Q30" s="5">
        <f t="shared" si="2"/>
        <v>0</v>
      </c>
      <c r="R30" s="5">
        <f t="shared" si="2"/>
        <v>0</v>
      </c>
      <c r="S30" s="5">
        <f t="shared" si="2"/>
        <v>0</v>
      </c>
    </row>
    <row r="31" spans="2:19" x14ac:dyDescent="0.35">
      <c r="B31">
        <v>4170</v>
      </c>
      <c r="C31" s="2" t="s">
        <v>45</v>
      </c>
      <c r="D31">
        <v>5</v>
      </c>
      <c r="F31" s="3">
        <f>'[5]Prosjekt 501 Adm Håndball'!F31+'[5]Prosjekt 502 Håndballskole'!F30+'[5]Input ny3'!F38+'[5]Prosjekt 290 Lagskonti'!F33+'[5]Prosjekt nytt2'!F38</f>
        <v>0</v>
      </c>
      <c r="G31" s="4">
        <v>1</v>
      </c>
      <c r="H31" s="5">
        <f t="shared" ref="H31:S39" si="3">IF($G31&lt;&gt;0,VLOOKUP($G31,Fordeling,H$4+3,FALSE)*$F31,0)</f>
        <v>0</v>
      </c>
      <c r="I31" s="5">
        <f t="shared" si="3"/>
        <v>0</v>
      </c>
      <c r="J31" s="5">
        <f t="shared" si="3"/>
        <v>0</v>
      </c>
      <c r="K31" s="5">
        <f t="shared" si="3"/>
        <v>0</v>
      </c>
      <c r="L31" s="5">
        <f t="shared" si="3"/>
        <v>0</v>
      </c>
      <c r="M31" s="5">
        <f t="shared" si="3"/>
        <v>0</v>
      </c>
      <c r="N31" s="5">
        <f t="shared" si="3"/>
        <v>0</v>
      </c>
      <c r="O31" s="5">
        <f t="shared" si="3"/>
        <v>0</v>
      </c>
      <c r="P31" s="5">
        <f t="shared" si="3"/>
        <v>0</v>
      </c>
      <c r="Q31" s="5">
        <f t="shared" si="3"/>
        <v>0</v>
      </c>
      <c r="R31" s="5">
        <f t="shared" si="3"/>
        <v>0</v>
      </c>
      <c r="S31" s="5">
        <f t="shared" si="3"/>
        <v>0</v>
      </c>
    </row>
    <row r="32" spans="2:19" x14ac:dyDescent="0.35">
      <c r="B32">
        <v>4175</v>
      </c>
      <c r="C32" s="2" t="s">
        <v>46</v>
      </c>
      <c r="D32">
        <v>5</v>
      </c>
      <c r="F32" s="3">
        <f>'[5]Prosjekt 501 Adm Håndball'!F32+'[5]Prosjekt 502 Håndballskole'!F31+'[5]Input ny3'!F39+'[5]Prosjekt 290 Lagskonti'!F34+'[5]Prosjekt nytt2'!F39</f>
        <v>0</v>
      </c>
      <c r="G32" s="4">
        <v>1</v>
      </c>
      <c r="H32" s="5">
        <f t="shared" si="3"/>
        <v>0</v>
      </c>
      <c r="I32" s="5">
        <f t="shared" si="3"/>
        <v>0</v>
      </c>
      <c r="J32" s="5">
        <f t="shared" si="3"/>
        <v>0</v>
      </c>
      <c r="K32" s="5">
        <f t="shared" si="3"/>
        <v>0</v>
      </c>
      <c r="L32" s="5">
        <f t="shared" si="3"/>
        <v>0</v>
      </c>
      <c r="M32" s="5">
        <f t="shared" si="3"/>
        <v>0</v>
      </c>
      <c r="N32" s="5">
        <f t="shared" si="3"/>
        <v>0</v>
      </c>
      <c r="O32" s="5">
        <f t="shared" si="3"/>
        <v>0</v>
      </c>
      <c r="P32" s="5">
        <f t="shared" si="3"/>
        <v>0</v>
      </c>
      <c r="Q32" s="5">
        <f t="shared" si="3"/>
        <v>0</v>
      </c>
      <c r="R32" s="5">
        <f t="shared" si="3"/>
        <v>0</v>
      </c>
      <c r="S32" s="5">
        <f t="shared" si="3"/>
        <v>0</v>
      </c>
    </row>
    <row r="33" spans="2:19" x14ac:dyDescent="0.35">
      <c r="B33">
        <v>4300</v>
      </c>
      <c r="C33" s="2" t="s">
        <v>47</v>
      </c>
      <c r="D33">
        <v>5</v>
      </c>
      <c r="F33" s="3">
        <f>'[5]Prosjekt 501 Adm Håndball'!F33+'[5]Prosjekt 502 Håndballskole'!F32+'[5]Input ny3'!F40+'[5]Prosjekt 290 Lagskonti'!F35+'[5]Prosjekt nytt2'!F40</f>
        <v>90000</v>
      </c>
      <c r="G33" s="4">
        <v>0</v>
      </c>
      <c r="H33" s="5">
        <v>1000</v>
      </c>
      <c r="I33" s="5">
        <v>1000</v>
      </c>
      <c r="J33" s="5">
        <v>1000</v>
      </c>
      <c r="K33" s="5">
        <v>1000</v>
      </c>
      <c r="L33" s="5">
        <v>1000</v>
      </c>
      <c r="M33" s="5">
        <v>1000</v>
      </c>
      <c r="N33" s="5">
        <v>67000</v>
      </c>
      <c r="O33" s="5">
        <v>1000</v>
      </c>
      <c r="P33" s="5">
        <v>1000</v>
      </c>
      <c r="Q33" s="5">
        <f>1000+12000</f>
        <v>13000</v>
      </c>
      <c r="R33" s="5">
        <v>1000</v>
      </c>
      <c r="S33" s="5">
        <v>1000</v>
      </c>
    </row>
    <row r="34" spans="2:19" x14ac:dyDescent="0.35">
      <c r="B34">
        <v>5001</v>
      </c>
      <c r="C34" s="2" t="s">
        <v>48</v>
      </c>
      <c r="D34">
        <v>5</v>
      </c>
      <c r="F34" s="3">
        <f>'[5]Prosjekt 501 Adm Håndball'!F34+'[5]Prosjekt 502 Håndballskole'!F33+'[5]Input ny3'!F41+'[5]Prosjekt 290 Lagskonti'!F36+'[5]Prosjekt nytt2'!F41</f>
        <v>0</v>
      </c>
      <c r="G34" s="4">
        <v>1</v>
      </c>
      <c r="H34" s="5">
        <f t="shared" si="3"/>
        <v>0</v>
      </c>
      <c r="I34" s="5">
        <f t="shared" si="3"/>
        <v>0</v>
      </c>
      <c r="J34" s="5">
        <f t="shared" si="3"/>
        <v>0</v>
      </c>
      <c r="K34" s="5">
        <f t="shared" si="3"/>
        <v>0</v>
      </c>
      <c r="L34" s="5">
        <f t="shared" si="3"/>
        <v>0</v>
      </c>
      <c r="M34" s="5">
        <f t="shared" si="3"/>
        <v>0</v>
      </c>
      <c r="N34" s="5">
        <f t="shared" si="3"/>
        <v>0</v>
      </c>
      <c r="O34" s="5">
        <f t="shared" si="3"/>
        <v>0</v>
      </c>
      <c r="P34" s="5">
        <f t="shared" si="3"/>
        <v>0</v>
      </c>
      <c r="Q34" s="5">
        <f t="shared" si="3"/>
        <v>0</v>
      </c>
      <c r="R34" s="5">
        <f t="shared" si="3"/>
        <v>0</v>
      </c>
      <c r="S34" s="5">
        <f t="shared" si="3"/>
        <v>0</v>
      </c>
    </row>
    <row r="35" spans="2:19" x14ac:dyDescent="0.35">
      <c r="B35">
        <v>5009</v>
      </c>
      <c r="C35" s="2" t="s">
        <v>49</v>
      </c>
      <c r="D35">
        <v>5</v>
      </c>
      <c r="F35" s="3">
        <f>'[5]Prosjekt 501 Adm Håndball'!F35+'[5]Prosjekt 502 Håndballskole'!F34+'[5]Input ny3'!F42+'[5]Prosjekt 290 Lagskonti'!F37+'[5]Prosjekt nytt2'!F42</f>
        <v>0</v>
      </c>
      <c r="G35" s="4">
        <v>1</v>
      </c>
      <c r="H35" s="5">
        <f t="shared" si="3"/>
        <v>0</v>
      </c>
      <c r="I35" s="5">
        <f t="shared" si="3"/>
        <v>0</v>
      </c>
      <c r="J35" s="5">
        <f t="shared" si="3"/>
        <v>0</v>
      </c>
      <c r="K35" s="5">
        <f t="shared" si="3"/>
        <v>0</v>
      </c>
      <c r="L35" s="5">
        <f t="shared" si="3"/>
        <v>0</v>
      </c>
      <c r="M35" s="5">
        <f t="shared" si="3"/>
        <v>0</v>
      </c>
      <c r="N35" s="5">
        <f t="shared" si="3"/>
        <v>0</v>
      </c>
      <c r="O35" s="5">
        <f t="shared" si="3"/>
        <v>0</v>
      </c>
      <c r="P35" s="5">
        <f t="shared" si="3"/>
        <v>0</v>
      </c>
      <c r="Q35" s="5">
        <f t="shared" si="3"/>
        <v>0</v>
      </c>
      <c r="R35" s="5">
        <f t="shared" si="3"/>
        <v>0</v>
      </c>
      <c r="S35" s="5">
        <f t="shared" si="3"/>
        <v>0</v>
      </c>
    </row>
    <row r="36" spans="2:19" x14ac:dyDescent="0.35">
      <c r="B36">
        <v>5092</v>
      </c>
      <c r="C36" s="2" t="s">
        <v>50</v>
      </c>
      <c r="D36">
        <v>5</v>
      </c>
      <c r="F36" s="3">
        <f>'[5]Prosjekt 501 Adm Håndball'!F36+'[5]Prosjekt 502 Håndballskole'!F35+'[5]Input ny3'!F43+'[5]Prosjekt 290 Lagskonti'!F38+'[5]Prosjekt nytt2'!F43</f>
        <v>0</v>
      </c>
      <c r="G36" s="4">
        <v>1</v>
      </c>
      <c r="H36" s="5">
        <f t="shared" si="3"/>
        <v>0</v>
      </c>
      <c r="I36" s="5">
        <f t="shared" si="3"/>
        <v>0</v>
      </c>
      <c r="J36" s="5">
        <f t="shared" si="3"/>
        <v>0</v>
      </c>
      <c r="K36" s="5">
        <f t="shared" si="3"/>
        <v>0</v>
      </c>
      <c r="L36" s="5">
        <f t="shared" si="3"/>
        <v>0</v>
      </c>
      <c r="M36" s="5">
        <f t="shared" si="3"/>
        <v>0</v>
      </c>
      <c r="N36" s="5">
        <f t="shared" si="3"/>
        <v>0</v>
      </c>
      <c r="O36" s="5">
        <f t="shared" si="3"/>
        <v>0</v>
      </c>
      <c r="P36" s="5">
        <f t="shared" si="3"/>
        <v>0</v>
      </c>
      <c r="Q36" s="5">
        <f t="shared" si="3"/>
        <v>0</v>
      </c>
      <c r="R36" s="5">
        <f t="shared" si="3"/>
        <v>0</v>
      </c>
      <c r="S36" s="5">
        <f t="shared" si="3"/>
        <v>0</v>
      </c>
    </row>
    <row r="37" spans="2:19" x14ac:dyDescent="0.35">
      <c r="B37">
        <v>5210</v>
      </c>
      <c r="C37" s="2" t="s">
        <v>51</v>
      </c>
      <c r="D37">
        <v>5</v>
      </c>
      <c r="F37" s="3">
        <f>'[5]Prosjekt 501 Adm Håndball'!F37+'[5]Prosjekt 502 Håndballskole'!F36+'[5]Input ny3'!F44+'[5]Prosjekt 290 Lagskonti'!F39+'[5]Prosjekt nytt2'!F44</f>
        <v>0</v>
      </c>
      <c r="G37" s="4">
        <v>1</v>
      </c>
      <c r="H37" s="5">
        <f t="shared" si="3"/>
        <v>0</v>
      </c>
      <c r="I37" s="5">
        <f t="shared" si="3"/>
        <v>0</v>
      </c>
      <c r="J37" s="5">
        <f t="shared" si="3"/>
        <v>0</v>
      </c>
      <c r="K37" s="5">
        <f t="shared" si="3"/>
        <v>0</v>
      </c>
      <c r="L37" s="5">
        <f t="shared" si="3"/>
        <v>0</v>
      </c>
      <c r="M37" s="5">
        <f t="shared" si="3"/>
        <v>0</v>
      </c>
      <c r="N37" s="5">
        <f t="shared" si="3"/>
        <v>0</v>
      </c>
      <c r="O37" s="5">
        <f t="shared" si="3"/>
        <v>0</v>
      </c>
      <c r="P37" s="5">
        <f t="shared" si="3"/>
        <v>0</v>
      </c>
      <c r="Q37" s="5">
        <f t="shared" si="3"/>
        <v>0</v>
      </c>
      <c r="R37" s="5">
        <f t="shared" si="3"/>
        <v>0</v>
      </c>
      <c r="S37" s="5">
        <f t="shared" si="3"/>
        <v>0</v>
      </c>
    </row>
    <row r="38" spans="2:19" x14ac:dyDescent="0.35">
      <c r="B38">
        <v>5280</v>
      </c>
      <c r="C38" s="2" t="s">
        <v>52</v>
      </c>
      <c r="D38">
        <v>5</v>
      </c>
      <c r="F38" s="3">
        <f>'[5]Prosjekt 501 Adm Håndball'!F38+'[5]Prosjekt 502 Håndballskole'!F37+'[5]Input ny3'!F45+'[5]Prosjekt 290 Lagskonti'!F40+'[5]Prosjekt nytt2'!F45</f>
        <v>0</v>
      </c>
      <c r="G38" s="4">
        <v>1</v>
      </c>
      <c r="H38" s="5">
        <f t="shared" si="3"/>
        <v>0</v>
      </c>
      <c r="I38" s="5">
        <f t="shared" si="3"/>
        <v>0</v>
      </c>
      <c r="J38" s="5">
        <f t="shared" si="3"/>
        <v>0</v>
      </c>
      <c r="K38" s="5">
        <f t="shared" si="3"/>
        <v>0</v>
      </c>
      <c r="L38" s="5">
        <f t="shared" si="3"/>
        <v>0</v>
      </c>
      <c r="M38" s="5">
        <f t="shared" si="3"/>
        <v>0</v>
      </c>
      <c r="N38" s="5">
        <f t="shared" si="3"/>
        <v>0</v>
      </c>
      <c r="O38" s="5">
        <f t="shared" si="3"/>
        <v>0</v>
      </c>
      <c r="P38" s="5">
        <f t="shared" si="3"/>
        <v>0</v>
      </c>
      <c r="Q38" s="5">
        <f t="shared" si="3"/>
        <v>0</v>
      </c>
      <c r="R38" s="5">
        <f t="shared" si="3"/>
        <v>0</v>
      </c>
      <c r="S38" s="5">
        <f t="shared" si="3"/>
        <v>0</v>
      </c>
    </row>
    <row r="39" spans="2:19" x14ac:dyDescent="0.35">
      <c r="B39">
        <v>5290</v>
      </c>
      <c r="C39" s="2" t="s">
        <v>53</v>
      </c>
      <c r="D39">
        <v>5</v>
      </c>
      <c r="F39" s="3">
        <f>'[5]Prosjekt 501 Adm Håndball'!F39+'[5]Prosjekt 502 Håndballskole'!F38+'[5]Input ny3'!F46+'[5]Prosjekt 290 Lagskonti'!F41+'[5]Prosjekt nytt2'!F46</f>
        <v>0</v>
      </c>
      <c r="G39" s="4">
        <v>1</v>
      </c>
      <c r="H39" s="5">
        <f t="shared" si="3"/>
        <v>0</v>
      </c>
      <c r="I39" s="5">
        <f t="shared" si="3"/>
        <v>0</v>
      </c>
      <c r="J39" s="5">
        <f t="shared" si="3"/>
        <v>0</v>
      </c>
      <c r="K39" s="5">
        <f t="shared" si="3"/>
        <v>0</v>
      </c>
      <c r="L39" s="5">
        <f t="shared" si="3"/>
        <v>0</v>
      </c>
      <c r="M39" s="5">
        <f t="shared" si="3"/>
        <v>0</v>
      </c>
      <c r="N39" s="5">
        <f t="shared" si="3"/>
        <v>0</v>
      </c>
      <c r="O39" s="5">
        <f t="shared" si="3"/>
        <v>0</v>
      </c>
      <c r="P39" s="5">
        <f t="shared" si="3"/>
        <v>0</v>
      </c>
      <c r="Q39" s="5">
        <f t="shared" si="3"/>
        <v>0</v>
      </c>
      <c r="R39" s="5">
        <f t="shared" si="3"/>
        <v>0</v>
      </c>
      <c r="S39" s="5">
        <f t="shared" si="3"/>
        <v>0</v>
      </c>
    </row>
    <row r="40" spans="2:19" x14ac:dyDescent="0.35">
      <c r="B40">
        <v>5331</v>
      </c>
      <c r="C40" s="2" t="s">
        <v>54</v>
      </c>
      <c r="D40">
        <v>5</v>
      </c>
      <c r="F40" s="3">
        <f>'[5]Prosjekt 501 Adm Håndball'!F40+'[5]Prosjekt 502 Håndballskole'!F39+'[5]Input ny3'!F47+'[5]Prosjekt 290 Lagskonti'!F42+'[5]Prosjekt nytt2'!F47</f>
        <v>0</v>
      </c>
      <c r="G40" s="4">
        <v>1</v>
      </c>
      <c r="H40" s="5">
        <f t="shared" ref="H40:S49" si="4">IF($G40&lt;&gt;0,VLOOKUP($G40,Fordeling,H$4+3,FALSE)*$F40,0)</f>
        <v>0</v>
      </c>
      <c r="I40" s="5">
        <f t="shared" si="4"/>
        <v>0</v>
      </c>
      <c r="J40" s="5">
        <f t="shared" si="4"/>
        <v>0</v>
      </c>
      <c r="K40" s="5">
        <f t="shared" si="4"/>
        <v>0</v>
      </c>
      <c r="L40" s="5">
        <f t="shared" si="4"/>
        <v>0</v>
      </c>
      <c r="M40" s="5">
        <f t="shared" si="4"/>
        <v>0</v>
      </c>
      <c r="N40" s="5">
        <f t="shared" si="4"/>
        <v>0</v>
      </c>
      <c r="O40" s="5">
        <f t="shared" si="4"/>
        <v>0</v>
      </c>
      <c r="P40" s="5">
        <f t="shared" si="4"/>
        <v>0</v>
      </c>
      <c r="Q40" s="5">
        <f t="shared" si="4"/>
        <v>0</v>
      </c>
      <c r="R40" s="5">
        <f t="shared" si="4"/>
        <v>0</v>
      </c>
      <c r="S40" s="5">
        <f t="shared" si="4"/>
        <v>0</v>
      </c>
    </row>
    <row r="41" spans="2:19" x14ac:dyDescent="0.35">
      <c r="B41">
        <v>5390</v>
      </c>
      <c r="C41" s="2" t="s">
        <v>55</v>
      </c>
      <c r="D41">
        <v>5</v>
      </c>
      <c r="F41" s="3">
        <f>'[5]Prosjekt 501 Adm Håndball'!F41+'[5]Prosjekt 502 Håndballskole'!F40+'[5]Input ny3'!F48+'[5]Prosjekt 290 Lagskonti'!F43+'[5]Prosjekt nytt2'!F48</f>
        <v>0</v>
      </c>
      <c r="G41" s="4">
        <v>1</v>
      </c>
      <c r="H41" s="5">
        <f t="shared" si="4"/>
        <v>0</v>
      </c>
      <c r="I41" s="5">
        <f t="shared" si="4"/>
        <v>0</v>
      </c>
      <c r="J41" s="5">
        <f t="shared" si="4"/>
        <v>0</v>
      </c>
      <c r="K41" s="5">
        <f t="shared" si="4"/>
        <v>0</v>
      </c>
      <c r="L41" s="5">
        <f t="shared" si="4"/>
        <v>0</v>
      </c>
      <c r="M41" s="5">
        <f t="shared" si="4"/>
        <v>0</v>
      </c>
      <c r="N41" s="5">
        <f t="shared" si="4"/>
        <v>0</v>
      </c>
      <c r="O41" s="5">
        <f t="shared" si="4"/>
        <v>0</v>
      </c>
      <c r="P41" s="5">
        <f t="shared" si="4"/>
        <v>0</v>
      </c>
      <c r="Q41" s="5">
        <f t="shared" si="4"/>
        <v>0</v>
      </c>
      <c r="R41" s="5">
        <f t="shared" si="4"/>
        <v>0</v>
      </c>
      <c r="S41" s="5">
        <f t="shared" si="4"/>
        <v>0</v>
      </c>
    </row>
    <row r="42" spans="2:19" x14ac:dyDescent="0.35">
      <c r="B42">
        <v>5401</v>
      </c>
      <c r="C42" s="2" t="s">
        <v>56</v>
      </c>
      <c r="D42">
        <v>5</v>
      </c>
      <c r="F42" s="3">
        <f>'[5]Prosjekt 501 Adm Håndball'!F42+'[5]Prosjekt 502 Håndballskole'!F41+'[5]Input ny3'!F49+'[5]Prosjekt 290 Lagskonti'!F44+'[5]Prosjekt nytt2'!F49</f>
        <v>0</v>
      </c>
      <c r="G42" s="4">
        <v>1</v>
      </c>
      <c r="H42" s="5">
        <f t="shared" si="4"/>
        <v>0</v>
      </c>
      <c r="I42" s="5">
        <f t="shared" si="4"/>
        <v>0</v>
      </c>
      <c r="J42" s="5">
        <f t="shared" si="4"/>
        <v>0</v>
      </c>
      <c r="K42" s="5">
        <f t="shared" si="4"/>
        <v>0</v>
      </c>
      <c r="L42" s="5">
        <f t="shared" si="4"/>
        <v>0</v>
      </c>
      <c r="M42" s="5">
        <f t="shared" si="4"/>
        <v>0</v>
      </c>
      <c r="N42" s="5">
        <f t="shared" si="4"/>
        <v>0</v>
      </c>
      <c r="O42" s="5">
        <f t="shared" si="4"/>
        <v>0</v>
      </c>
      <c r="P42" s="5">
        <f t="shared" si="4"/>
        <v>0</v>
      </c>
      <c r="Q42" s="5">
        <f t="shared" si="4"/>
        <v>0</v>
      </c>
      <c r="R42" s="5">
        <f t="shared" si="4"/>
        <v>0</v>
      </c>
      <c r="S42" s="5">
        <f t="shared" si="4"/>
        <v>0</v>
      </c>
    </row>
    <row r="43" spans="2:19" x14ac:dyDescent="0.35">
      <c r="B43">
        <v>5405</v>
      </c>
      <c r="C43" s="2" t="s">
        <v>57</v>
      </c>
      <c r="D43">
        <v>5</v>
      </c>
      <c r="F43" s="3">
        <f>'[5]Prosjekt 501 Adm Håndball'!F43+'[5]Prosjekt 502 Håndballskole'!F42+'[5]Input ny3'!F50+'[5]Prosjekt 290 Lagskonti'!F45+'[5]Prosjekt nytt2'!F50</f>
        <v>0</v>
      </c>
      <c r="G43" s="4">
        <v>1</v>
      </c>
      <c r="H43" s="5">
        <f t="shared" si="4"/>
        <v>0</v>
      </c>
      <c r="I43" s="5">
        <f t="shared" si="4"/>
        <v>0</v>
      </c>
      <c r="J43" s="5">
        <f t="shared" si="4"/>
        <v>0</v>
      </c>
      <c r="K43" s="5">
        <f t="shared" si="4"/>
        <v>0</v>
      </c>
      <c r="L43" s="5">
        <f t="shared" si="4"/>
        <v>0</v>
      </c>
      <c r="M43" s="5">
        <f t="shared" si="4"/>
        <v>0</v>
      </c>
      <c r="N43" s="5">
        <f t="shared" si="4"/>
        <v>0</v>
      </c>
      <c r="O43" s="5">
        <f t="shared" si="4"/>
        <v>0</v>
      </c>
      <c r="P43" s="5">
        <f t="shared" si="4"/>
        <v>0</v>
      </c>
      <c r="Q43" s="5">
        <f t="shared" si="4"/>
        <v>0</v>
      </c>
      <c r="R43" s="5">
        <f t="shared" si="4"/>
        <v>0</v>
      </c>
      <c r="S43" s="5">
        <f t="shared" si="4"/>
        <v>0</v>
      </c>
    </row>
    <row r="44" spans="2:19" x14ac:dyDescent="0.35">
      <c r="B44">
        <v>5600</v>
      </c>
      <c r="C44" s="2" t="s">
        <v>58</v>
      </c>
      <c r="D44">
        <v>5</v>
      </c>
      <c r="F44" s="3">
        <f>'[5]Prosjekt 501 Adm Håndball'!F44+'[5]Prosjekt 502 Håndballskole'!F43+'[5]Input ny3'!F51+'[5]Prosjekt 290 Lagskonti'!F46+'[5]Prosjekt nytt2'!F51</f>
        <v>40000</v>
      </c>
      <c r="G44" s="4">
        <v>0</v>
      </c>
      <c r="H44" s="5">
        <v>3000</v>
      </c>
      <c r="I44" s="5">
        <v>4000</v>
      </c>
      <c r="J44" s="5">
        <v>4000</v>
      </c>
      <c r="K44" s="5">
        <v>3000</v>
      </c>
      <c r="L44" s="5">
        <f t="shared" si="4"/>
        <v>0</v>
      </c>
      <c r="M44" s="5">
        <f t="shared" si="4"/>
        <v>0</v>
      </c>
      <c r="N44" s="5">
        <f t="shared" si="4"/>
        <v>0</v>
      </c>
      <c r="O44" s="5">
        <f t="shared" si="4"/>
        <v>0</v>
      </c>
      <c r="P44" s="5">
        <v>4000</v>
      </c>
      <c r="Q44" s="5">
        <v>4000</v>
      </c>
      <c r="R44" s="5">
        <v>4000</v>
      </c>
      <c r="S44" s="5">
        <v>4000</v>
      </c>
    </row>
    <row r="45" spans="2:19" x14ac:dyDescent="0.35">
      <c r="B45">
        <v>5900</v>
      </c>
      <c r="C45" s="2" t="s">
        <v>60</v>
      </c>
      <c r="D45">
        <v>5</v>
      </c>
      <c r="F45" s="3">
        <f>'[5]Prosjekt 501 Adm Håndball'!F45+'[5]Prosjekt 502 Håndballskole'!F44+'[5]Input ny3'!F52+'[5]Prosjekt 290 Lagskonti'!F47+'[5]Prosjekt nytt2'!F52</f>
        <v>0</v>
      </c>
      <c r="G45" s="4">
        <v>1</v>
      </c>
      <c r="H45" s="5">
        <f t="shared" si="4"/>
        <v>0</v>
      </c>
      <c r="I45" s="5">
        <f t="shared" si="4"/>
        <v>0</v>
      </c>
      <c r="J45" s="5">
        <f t="shared" si="4"/>
        <v>0</v>
      </c>
      <c r="K45" s="5">
        <f t="shared" si="4"/>
        <v>0</v>
      </c>
      <c r="L45" s="5">
        <f t="shared" si="4"/>
        <v>0</v>
      </c>
      <c r="M45" s="5">
        <f t="shared" si="4"/>
        <v>0</v>
      </c>
      <c r="N45" s="5">
        <f t="shared" si="4"/>
        <v>0</v>
      </c>
      <c r="O45" s="5">
        <f t="shared" si="4"/>
        <v>0</v>
      </c>
      <c r="P45" s="5">
        <f t="shared" si="4"/>
        <v>0</v>
      </c>
      <c r="Q45" s="5">
        <f t="shared" si="4"/>
        <v>0</v>
      </c>
      <c r="R45" s="5">
        <f t="shared" si="4"/>
        <v>0</v>
      </c>
      <c r="S45" s="5">
        <f t="shared" si="4"/>
        <v>0</v>
      </c>
    </row>
    <row r="46" spans="2:19" x14ac:dyDescent="0.35">
      <c r="B46">
        <v>5930</v>
      </c>
      <c r="C46" s="2" t="s">
        <v>61</v>
      </c>
      <c r="D46">
        <v>5</v>
      </c>
      <c r="F46" s="3">
        <f>'[5]Prosjekt 501 Adm Håndball'!F46+'[5]Prosjekt 502 Håndballskole'!F45+'[5]Input ny3'!F53+'[5]Prosjekt 290 Lagskonti'!F48+'[5]Prosjekt nytt2'!F53</f>
        <v>0</v>
      </c>
      <c r="G46" s="4">
        <v>1</v>
      </c>
      <c r="H46" s="5">
        <f t="shared" si="4"/>
        <v>0</v>
      </c>
      <c r="I46" s="5">
        <f t="shared" si="4"/>
        <v>0</v>
      </c>
      <c r="J46" s="5">
        <f t="shared" si="4"/>
        <v>0</v>
      </c>
      <c r="K46" s="5">
        <f t="shared" si="4"/>
        <v>0</v>
      </c>
      <c r="L46" s="5">
        <f t="shared" si="4"/>
        <v>0</v>
      </c>
      <c r="M46" s="5">
        <f t="shared" si="4"/>
        <v>0</v>
      </c>
      <c r="N46" s="5">
        <f t="shared" si="4"/>
        <v>0</v>
      </c>
      <c r="O46" s="5">
        <f t="shared" si="4"/>
        <v>0</v>
      </c>
      <c r="P46" s="5">
        <f t="shared" si="4"/>
        <v>0</v>
      </c>
      <c r="Q46" s="5">
        <f t="shared" si="4"/>
        <v>0</v>
      </c>
      <c r="R46" s="5">
        <f t="shared" si="4"/>
        <v>0</v>
      </c>
      <c r="S46" s="5">
        <f t="shared" si="4"/>
        <v>0</v>
      </c>
    </row>
    <row r="47" spans="2:19" x14ac:dyDescent="0.35">
      <c r="B47">
        <v>6015</v>
      </c>
      <c r="C47" s="2" t="s">
        <v>62</v>
      </c>
      <c r="D47">
        <v>5</v>
      </c>
      <c r="F47" s="3">
        <f>'[5]Prosjekt 501 Adm Håndball'!F47+'[5]Prosjekt 502 Håndballskole'!F46+'[5]Input ny3'!F54+'[5]Prosjekt 290 Lagskonti'!F49+'[5]Prosjekt nytt2'!F54</f>
        <v>0</v>
      </c>
      <c r="G47" s="4">
        <v>1</v>
      </c>
      <c r="H47" s="5">
        <f t="shared" si="4"/>
        <v>0</v>
      </c>
      <c r="I47" s="5">
        <f t="shared" si="4"/>
        <v>0</v>
      </c>
      <c r="J47" s="5">
        <f t="shared" si="4"/>
        <v>0</v>
      </c>
      <c r="K47" s="5">
        <f t="shared" si="4"/>
        <v>0</v>
      </c>
      <c r="L47" s="5">
        <f t="shared" si="4"/>
        <v>0</v>
      </c>
      <c r="M47" s="5">
        <f t="shared" si="4"/>
        <v>0</v>
      </c>
      <c r="N47" s="5">
        <f t="shared" si="4"/>
        <v>0</v>
      </c>
      <c r="O47" s="5">
        <f t="shared" si="4"/>
        <v>0</v>
      </c>
      <c r="P47" s="5">
        <f t="shared" si="4"/>
        <v>0</v>
      </c>
      <c r="Q47" s="5">
        <f t="shared" si="4"/>
        <v>0</v>
      </c>
      <c r="R47" s="5">
        <f t="shared" si="4"/>
        <v>0</v>
      </c>
      <c r="S47" s="5">
        <f t="shared" si="4"/>
        <v>0</v>
      </c>
    </row>
    <row r="48" spans="2:19" x14ac:dyDescent="0.35">
      <c r="B48">
        <v>6300</v>
      </c>
      <c r="C48" s="2" t="s">
        <v>63</v>
      </c>
      <c r="D48">
        <v>5</v>
      </c>
      <c r="F48" s="3">
        <f>'[5]Prosjekt 501 Adm Håndball'!F48+'[5]Prosjekt 502 Håndballskole'!F47+'[5]Input ny3'!F55+'[5]Prosjekt 290 Lagskonti'!F50+'[5]Prosjekt nytt2'!F55</f>
        <v>25000</v>
      </c>
      <c r="G48" s="4">
        <v>0</v>
      </c>
      <c r="H48" s="5">
        <f t="shared" si="4"/>
        <v>0</v>
      </c>
      <c r="I48" s="5">
        <f t="shared" si="4"/>
        <v>0</v>
      </c>
      <c r="J48" s="5">
        <f t="shared" si="4"/>
        <v>0</v>
      </c>
      <c r="K48" s="5">
        <f t="shared" si="4"/>
        <v>0</v>
      </c>
      <c r="L48" s="5">
        <f t="shared" si="4"/>
        <v>0</v>
      </c>
      <c r="M48" s="5">
        <f t="shared" si="4"/>
        <v>0</v>
      </c>
      <c r="N48" s="5">
        <f t="shared" si="4"/>
        <v>0</v>
      </c>
      <c r="O48" s="5">
        <f t="shared" si="4"/>
        <v>0</v>
      </c>
      <c r="P48" s="5">
        <f t="shared" si="4"/>
        <v>0</v>
      </c>
      <c r="Q48" s="5">
        <f t="shared" si="4"/>
        <v>0</v>
      </c>
      <c r="R48" s="5">
        <f t="shared" si="4"/>
        <v>0</v>
      </c>
      <c r="S48" s="5">
        <v>25000</v>
      </c>
    </row>
    <row r="49" spans="2:19" x14ac:dyDescent="0.35">
      <c r="B49">
        <v>6320</v>
      </c>
      <c r="C49" s="2" t="s">
        <v>64</v>
      </c>
      <c r="D49">
        <v>5</v>
      </c>
      <c r="F49" s="3">
        <f>'[5]Prosjekt 501 Adm Håndball'!F49+'[5]Prosjekt 502 Håndballskole'!F48+'[5]Input ny3'!F56+'[5]Prosjekt 290 Lagskonti'!F51+'[5]Prosjekt nytt2'!F56</f>
        <v>0</v>
      </c>
      <c r="G49" s="4">
        <v>1</v>
      </c>
      <c r="H49" s="5">
        <f t="shared" si="4"/>
        <v>0</v>
      </c>
      <c r="I49" s="5">
        <f t="shared" si="4"/>
        <v>0</v>
      </c>
      <c r="J49" s="5">
        <f t="shared" si="4"/>
        <v>0</v>
      </c>
      <c r="K49" s="5">
        <f t="shared" si="4"/>
        <v>0</v>
      </c>
      <c r="L49" s="5">
        <f t="shared" si="4"/>
        <v>0</v>
      </c>
      <c r="M49" s="5">
        <f t="shared" si="4"/>
        <v>0</v>
      </c>
      <c r="N49" s="5">
        <f t="shared" si="4"/>
        <v>0</v>
      </c>
      <c r="O49" s="5">
        <f t="shared" si="4"/>
        <v>0</v>
      </c>
      <c r="P49" s="5">
        <f t="shared" si="4"/>
        <v>0</v>
      </c>
      <c r="Q49" s="5">
        <f t="shared" si="4"/>
        <v>0</v>
      </c>
      <c r="R49" s="5">
        <f t="shared" si="4"/>
        <v>0</v>
      </c>
      <c r="S49" s="5">
        <f t="shared" si="4"/>
        <v>0</v>
      </c>
    </row>
    <row r="50" spans="2:19" x14ac:dyDescent="0.35">
      <c r="B50">
        <v>6321</v>
      </c>
      <c r="C50" s="2" t="s">
        <v>65</v>
      </c>
      <c r="D50">
        <v>5</v>
      </c>
      <c r="F50" s="3">
        <f>'[5]Prosjekt 501 Adm Håndball'!F50+'[5]Prosjekt 502 Håndballskole'!F49+'[5]Input ny3'!F57+'[5]Prosjekt 290 Lagskonti'!F52+'[5]Prosjekt nytt2'!F57</f>
        <v>0</v>
      </c>
      <c r="G50" s="4">
        <v>1</v>
      </c>
      <c r="H50" s="5">
        <f t="shared" ref="H50:S58" si="5">IF($G50&lt;&gt;0,VLOOKUP($G50,Fordeling,H$4+3,FALSE)*$F50,0)</f>
        <v>0</v>
      </c>
      <c r="I50" s="5">
        <f t="shared" si="5"/>
        <v>0</v>
      </c>
      <c r="J50" s="5">
        <f t="shared" si="5"/>
        <v>0</v>
      </c>
      <c r="K50" s="5">
        <f t="shared" si="5"/>
        <v>0</v>
      </c>
      <c r="L50" s="5">
        <f t="shared" si="5"/>
        <v>0</v>
      </c>
      <c r="M50" s="5">
        <f t="shared" si="5"/>
        <v>0</v>
      </c>
      <c r="N50" s="5">
        <f t="shared" si="5"/>
        <v>0</v>
      </c>
      <c r="O50" s="5">
        <f t="shared" si="5"/>
        <v>0</v>
      </c>
      <c r="P50" s="5">
        <f t="shared" si="5"/>
        <v>0</v>
      </c>
      <c r="Q50" s="5">
        <f t="shared" si="5"/>
        <v>0</v>
      </c>
      <c r="R50" s="5">
        <f t="shared" si="5"/>
        <v>0</v>
      </c>
      <c r="S50" s="5">
        <f t="shared" si="5"/>
        <v>0</v>
      </c>
    </row>
    <row r="51" spans="2:19" x14ac:dyDescent="0.35">
      <c r="B51">
        <v>6340</v>
      </c>
      <c r="C51" s="2" t="s">
        <v>66</v>
      </c>
      <c r="D51">
        <v>5</v>
      </c>
      <c r="F51" s="3">
        <f>'[5]Prosjekt 501 Adm Håndball'!F51+'[5]Prosjekt 502 Håndballskole'!F50+'[5]Input ny3'!F58+'[5]Prosjekt 290 Lagskonti'!F53+'[5]Prosjekt nytt2'!F58</f>
        <v>0</v>
      </c>
      <c r="G51" s="4">
        <v>1</v>
      </c>
      <c r="H51" s="5">
        <f t="shared" si="5"/>
        <v>0</v>
      </c>
      <c r="I51" s="5">
        <f t="shared" si="5"/>
        <v>0</v>
      </c>
      <c r="J51" s="5">
        <f t="shared" si="5"/>
        <v>0</v>
      </c>
      <c r="K51" s="5">
        <f t="shared" si="5"/>
        <v>0</v>
      </c>
      <c r="L51" s="5">
        <f t="shared" si="5"/>
        <v>0</v>
      </c>
      <c r="M51" s="5">
        <f t="shared" si="5"/>
        <v>0</v>
      </c>
      <c r="N51" s="5">
        <f t="shared" si="5"/>
        <v>0</v>
      </c>
      <c r="O51" s="5">
        <f t="shared" si="5"/>
        <v>0</v>
      </c>
      <c r="P51" s="5">
        <f t="shared" si="5"/>
        <v>0</v>
      </c>
      <c r="Q51" s="5">
        <f t="shared" si="5"/>
        <v>0</v>
      </c>
      <c r="R51" s="5">
        <f t="shared" si="5"/>
        <v>0</v>
      </c>
      <c r="S51" s="5">
        <f t="shared" si="5"/>
        <v>0</v>
      </c>
    </row>
    <row r="52" spans="2:19" x14ac:dyDescent="0.35">
      <c r="B52">
        <v>6360</v>
      </c>
      <c r="C52" s="2" t="s">
        <v>67</v>
      </c>
      <c r="D52">
        <v>5</v>
      </c>
      <c r="F52" s="3">
        <f>'[5]Prosjekt 501 Adm Håndball'!F52+'[5]Prosjekt 502 Håndballskole'!F51+'[5]Input ny3'!F59+'[5]Prosjekt 290 Lagskonti'!F54+'[5]Prosjekt nytt2'!F59</f>
        <v>0</v>
      </c>
      <c r="G52" s="4">
        <v>1</v>
      </c>
      <c r="H52" s="5">
        <f t="shared" si="5"/>
        <v>0</v>
      </c>
      <c r="I52" s="5">
        <f t="shared" si="5"/>
        <v>0</v>
      </c>
      <c r="J52" s="5">
        <f t="shared" si="5"/>
        <v>0</v>
      </c>
      <c r="K52" s="5">
        <f t="shared" si="5"/>
        <v>0</v>
      </c>
      <c r="L52" s="5">
        <f t="shared" si="5"/>
        <v>0</v>
      </c>
      <c r="M52" s="5">
        <f t="shared" si="5"/>
        <v>0</v>
      </c>
      <c r="N52" s="5">
        <f t="shared" si="5"/>
        <v>0</v>
      </c>
      <c r="O52" s="5">
        <f t="shared" si="5"/>
        <v>0</v>
      </c>
      <c r="P52" s="5">
        <f t="shared" si="5"/>
        <v>0</v>
      </c>
      <c r="Q52" s="5">
        <f t="shared" si="5"/>
        <v>0</v>
      </c>
      <c r="R52" s="5">
        <f t="shared" si="5"/>
        <v>0</v>
      </c>
      <c r="S52" s="5">
        <f t="shared" si="5"/>
        <v>0</v>
      </c>
    </row>
    <row r="53" spans="2:19" x14ac:dyDescent="0.35">
      <c r="B53">
        <v>6410</v>
      </c>
      <c r="C53" s="2" t="s">
        <v>68</v>
      </c>
      <c r="D53">
        <v>5</v>
      </c>
      <c r="F53" s="3">
        <f>'[5]Prosjekt 501 Adm Håndball'!F53+'[5]Prosjekt 502 Håndballskole'!F52+'[5]Input ny3'!F61+'[5]Prosjekt 290 Lagskonti'!F56+'[5]Prosjekt nytt2'!F61</f>
        <v>0</v>
      </c>
      <c r="G53" s="4">
        <v>1</v>
      </c>
      <c r="H53" s="5">
        <f t="shared" si="5"/>
        <v>0</v>
      </c>
      <c r="I53" s="5">
        <f t="shared" si="5"/>
        <v>0</v>
      </c>
      <c r="J53" s="5">
        <f t="shared" si="5"/>
        <v>0</v>
      </c>
      <c r="K53" s="5">
        <f t="shared" si="5"/>
        <v>0</v>
      </c>
      <c r="L53" s="5">
        <f t="shared" si="5"/>
        <v>0</v>
      </c>
      <c r="M53" s="5">
        <f t="shared" si="5"/>
        <v>0</v>
      </c>
      <c r="N53" s="5">
        <f t="shared" si="5"/>
        <v>0</v>
      </c>
      <c r="O53" s="5">
        <f t="shared" si="5"/>
        <v>0</v>
      </c>
      <c r="P53" s="5">
        <f t="shared" si="5"/>
        <v>0</v>
      </c>
      <c r="Q53" s="5">
        <f t="shared" si="5"/>
        <v>0</v>
      </c>
      <c r="R53" s="5">
        <f t="shared" si="5"/>
        <v>0</v>
      </c>
      <c r="S53" s="5">
        <f t="shared" si="5"/>
        <v>0</v>
      </c>
    </row>
    <row r="54" spans="2:19" x14ac:dyDescent="0.35">
      <c r="B54">
        <v>6440</v>
      </c>
      <c r="C54" s="2" t="s">
        <v>69</v>
      </c>
      <c r="D54">
        <v>5</v>
      </c>
      <c r="F54" s="3">
        <f>'[5]Prosjekt 501 Adm Håndball'!F54+'[5]Prosjekt 502 Håndballskole'!F53+'[5]Input ny3'!F62+'[5]Prosjekt 290 Lagskonti'!F57+'[5]Prosjekt nytt2'!F62</f>
        <v>0</v>
      </c>
      <c r="G54" s="4">
        <v>1</v>
      </c>
      <c r="H54" s="5">
        <f t="shared" si="5"/>
        <v>0</v>
      </c>
      <c r="I54" s="5">
        <f t="shared" si="5"/>
        <v>0</v>
      </c>
      <c r="J54" s="5">
        <f t="shared" si="5"/>
        <v>0</v>
      </c>
      <c r="K54" s="5">
        <f t="shared" si="5"/>
        <v>0</v>
      </c>
      <c r="L54" s="5">
        <f t="shared" si="5"/>
        <v>0</v>
      </c>
      <c r="M54" s="5">
        <f t="shared" si="5"/>
        <v>0</v>
      </c>
      <c r="N54" s="5">
        <f t="shared" si="5"/>
        <v>0</v>
      </c>
      <c r="O54" s="5">
        <f t="shared" si="5"/>
        <v>0</v>
      </c>
      <c r="P54" s="5">
        <f t="shared" si="5"/>
        <v>0</v>
      </c>
      <c r="Q54" s="5">
        <f t="shared" si="5"/>
        <v>0</v>
      </c>
      <c r="R54" s="5">
        <f t="shared" si="5"/>
        <v>0</v>
      </c>
      <c r="S54" s="5">
        <f t="shared" si="5"/>
        <v>0</v>
      </c>
    </row>
    <row r="55" spans="2:19" x14ac:dyDescent="0.35">
      <c r="B55">
        <v>6510</v>
      </c>
      <c r="C55" s="2" t="s">
        <v>70</v>
      </c>
      <c r="D55">
        <v>5</v>
      </c>
      <c r="F55" s="3">
        <f>'[5]Prosjekt 501 Adm Håndball'!F55+'[5]Prosjekt 502 Håndballskole'!F54+'[5]Input ny3'!F63+'[5]Prosjekt 290 Lagskonti'!F58+'[5]Prosjekt nytt2'!F63</f>
        <v>0</v>
      </c>
      <c r="G55" s="4">
        <v>1</v>
      </c>
      <c r="H55" s="5">
        <f t="shared" si="5"/>
        <v>0</v>
      </c>
      <c r="I55" s="5">
        <f t="shared" si="5"/>
        <v>0</v>
      </c>
      <c r="J55" s="5">
        <f t="shared" si="5"/>
        <v>0</v>
      </c>
      <c r="K55" s="5">
        <f t="shared" si="5"/>
        <v>0</v>
      </c>
      <c r="L55" s="5">
        <f t="shared" si="5"/>
        <v>0</v>
      </c>
      <c r="M55" s="5">
        <f t="shared" si="5"/>
        <v>0</v>
      </c>
      <c r="N55" s="5">
        <f t="shared" si="5"/>
        <v>0</v>
      </c>
      <c r="O55" s="5">
        <f t="shared" si="5"/>
        <v>0</v>
      </c>
      <c r="P55" s="5">
        <f t="shared" si="5"/>
        <v>0</v>
      </c>
      <c r="Q55" s="5">
        <f t="shared" si="5"/>
        <v>0</v>
      </c>
      <c r="R55" s="5">
        <f t="shared" si="5"/>
        <v>0</v>
      </c>
      <c r="S55" s="5">
        <f t="shared" si="5"/>
        <v>0</v>
      </c>
    </row>
    <row r="56" spans="2:19" x14ac:dyDescent="0.35">
      <c r="B56">
        <v>6540</v>
      </c>
      <c r="C56" s="2" t="s">
        <v>71</v>
      </c>
      <c r="D56">
        <v>5</v>
      </c>
      <c r="F56" s="3">
        <f>'[5]Prosjekt 501 Adm Håndball'!F56+'[5]Prosjekt 502 Håndballskole'!F55+'[5]Input ny3'!F64+'[5]Prosjekt 290 Lagskonti'!F59+'[5]Prosjekt nytt2'!F64</f>
        <v>0</v>
      </c>
      <c r="G56" s="4">
        <v>1</v>
      </c>
      <c r="H56" s="5">
        <f t="shared" si="5"/>
        <v>0</v>
      </c>
      <c r="I56" s="5">
        <f t="shared" si="5"/>
        <v>0</v>
      </c>
      <c r="J56" s="5">
        <f t="shared" si="5"/>
        <v>0</v>
      </c>
      <c r="K56" s="5">
        <f t="shared" si="5"/>
        <v>0</v>
      </c>
      <c r="L56" s="5">
        <f t="shared" si="5"/>
        <v>0</v>
      </c>
      <c r="M56" s="5">
        <f t="shared" si="5"/>
        <v>0</v>
      </c>
      <c r="N56" s="5">
        <f t="shared" si="5"/>
        <v>0</v>
      </c>
      <c r="O56" s="5">
        <f t="shared" si="5"/>
        <v>0</v>
      </c>
      <c r="P56" s="5">
        <f t="shared" si="5"/>
        <v>0</v>
      </c>
      <c r="Q56" s="5">
        <f t="shared" si="5"/>
        <v>0</v>
      </c>
      <c r="R56" s="5">
        <f t="shared" si="5"/>
        <v>0</v>
      </c>
      <c r="S56" s="5">
        <f t="shared" si="5"/>
        <v>0</v>
      </c>
    </row>
    <row r="57" spans="2:19" x14ac:dyDescent="0.35">
      <c r="B57">
        <v>6552</v>
      </c>
      <c r="C57" s="2" t="s">
        <v>72</v>
      </c>
      <c r="D57">
        <v>5</v>
      </c>
      <c r="F57" s="3">
        <f>'[5]Prosjekt 501 Adm Håndball'!F57+'[5]Prosjekt 502 Håndballskole'!F56+'[5]Input ny3'!F65+'[5]Prosjekt 290 Lagskonti'!F60+'[5]Prosjekt nytt2'!F65</f>
        <v>0</v>
      </c>
      <c r="G57" s="4">
        <v>1</v>
      </c>
      <c r="H57" s="5">
        <f t="shared" si="5"/>
        <v>0</v>
      </c>
      <c r="I57" s="5">
        <f t="shared" si="5"/>
        <v>0</v>
      </c>
      <c r="J57" s="5">
        <f t="shared" si="5"/>
        <v>0</v>
      </c>
      <c r="K57" s="5">
        <f t="shared" si="5"/>
        <v>0</v>
      </c>
      <c r="L57" s="5">
        <f t="shared" si="5"/>
        <v>0</v>
      </c>
      <c r="M57" s="5">
        <f t="shared" si="5"/>
        <v>0</v>
      </c>
      <c r="N57" s="5">
        <f t="shared" si="5"/>
        <v>0</v>
      </c>
      <c r="O57" s="5">
        <f t="shared" si="5"/>
        <v>0</v>
      </c>
      <c r="P57" s="5">
        <f t="shared" si="5"/>
        <v>0</v>
      </c>
      <c r="Q57" s="5">
        <f t="shared" si="5"/>
        <v>0</v>
      </c>
      <c r="R57" s="5">
        <f t="shared" si="5"/>
        <v>0</v>
      </c>
      <c r="S57" s="5">
        <f t="shared" si="5"/>
        <v>0</v>
      </c>
    </row>
    <row r="58" spans="2:19" x14ac:dyDescent="0.35">
      <c r="B58">
        <v>6560</v>
      </c>
      <c r="C58" s="2" t="s">
        <v>73</v>
      </c>
      <c r="D58">
        <v>5</v>
      </c>
      <c r="F58" s="3">
        <f>'[5]Prosjekt 501 Adm Håndball'!F58+'[5]Prosjekt 502 Håndballskole'!F57+'[5]Input ny3'!F66+'[5]Prosjekt 290 Lagskonti'!F61+'[5]Prosjekt nytt2'!F66</f>
        <v>20000</v>
      </c>
      <c r="G58" s="4">
        <v>0</v>
      </c>
      <c r="H58" s="5">
        <v>3000</v>
      </c>
      <c r="I58" s="5">
        <v>4000</v>
      </c>
      <c r="J58" s="5">
        <v>4000</v>
      </c>
      <c r="K58" s="5">
        <v>3000</v>
      </c>
      <c r="L58" s="5">
        <f t="shared" si="5"/>
        <v>0</v>
      </c>
      <c r="M58" s="5">
        <f t="shared" si="5"/>
        <v>0</v>
      </c>
      <c r="N58" s="5">
        <f t="shared" si="5"/>
        <v>0</v>
      </c>
      <c r="O58" s="5">
        <f t="shared" si="5"/>
        <v>0</v>
      </c>
      <c r="P58" s="5">
        <v>4000</v>
      </c>
      <c r="Q58" s="5">
        <v>4000</v>
      </c>
      <c r="R58" s="5">
        <v>4000</v>
      </c>
      <c r="S58" s="5">
        <v>4000</v>
      </c>
    </row>
    <row r="59" spans="2:19" x14ac:dyDescent="0.35">
      <c r="B59">
        <v>6600</v>
      </c>
      <c r="C59" s="2" t="s">
        <v>74</v>
      </c>
      <c r="D59">
        <v>5</v>
      </c>
      <c r="F59" s="3">
        <f>'[5]Prosjekt 501 Adm Håndball'!F59+'[5]Prosjekt 502 Håndballskole'!F58+'[5]Input ny3'!F67+'[5]Prosjekt 290 Lagskonti'!F62+'[5]Prosjekt nytt2'!F67</f>
        <v>0</v>
      </c>
      <c r="G59" s="4">
        <v>1</v>
      </c>
      <c r="H59" s="5">
        <f t="shared" ref="H59:S67" si="6">IF($G59&lt;&gt;0,VLOOKUP($G59,Fordeling,H$4+3,FALSE)*$F59,0)</f>
        <v>0</v>
      </c>
      <c r="I59" s="5">
        <f t="shared" si="6"/>
        <v>0</v>
      </c>
      <c r="J59" s="5">
        <f t="shared" si="6"/>
        <v>0</v>
      </c>
      <c r="K59" s="5">
        <f t="shared" si="6"/>
        <v>0</v>
      </c>
      <c r="L59" s="5">
        <f t="shared" si="6"/>
        <v>0</v>
      </c>
      <c r="M59" s="5">
        <f t="shared" si="6"/>
        <v>0</v>
      </c>
      <c r="N59" s="5">
        <f t="shared" si="6"/>
        <v>0</v>
      </c>
      <c r="O59" s="5">
        <f t="shared" si="6"/>
        <v>0</v>
      </c>
      <c r="P59" s="5">
        <f t="shared" si="6"/>
        <v>0</v>
      </c>
      <c r="Q59" s="5">
        <f t="shared" si="6"/>
        <v>0</v>
      </c>
      <c r="R59" s="5">
        <f t="shared" si="6"/>
        <v>0</v>
      </c>
      <c r="S59" s="5">
        <f t="shared" si="6"/>
        <v>0</v>
      </c>
    </row>
    <row r="60" spans="2:19" x14ac:dyDescent="0.35">
      <c r="B60">
        <v>6610</v>
      </c>
      <c r="C60" s="2" t="s">
        <v>75</v>
      </c>
      <c r="D60">
        <v>5</v>
      </c>
      <c r="F60" s="3">
        <f>'[5]Prosjekt 501 Adm Håndball'!F60+'[5]Prosjekt 502 Håndballskole'!F59+'[5]Input ny3'!F68+'[5]Prosjekt 290 Lagskonti'!F63+'[5]Prosjekt nytt2'!F68</f>
        <v>0</v>
      </c>
      <c r="G60" s="4">
        <v>1</v>
      </c>
      <c r="H60" s="5">
        <f t="shared" si="6"/>
        <v>0</v>
      </c>
      <c r="I60" s="5">
        <f t="shared" si="6"/>
        <v>0</v>
      </c>
      <c r="J60" s="5">
        <f t="shared" si="6"/>
        <v>0</v>
      </c>
      <c r="K60" s="5">
        <f t="shared" si="6"/>
        <v>0</v>
      </c>
      <c r="L60" s="5">
        <f t="shared" si="6"/>
        <v>0</v>
      </c>
      <c r="M60" s="5">
        <f t="shared" si="6"/>
        <v>0</v>
      </c>
      <c r="N60" s="5">
        <f t="shared" si="6"/>
        <v>0</v>
      </c>
      <c r="O60" s="5">
        <f t="shared" si="6"/>
        <v>0</v>
      </c>
      <c r="P60" s="5">
        <f t="shared" si="6"/>
        <v>0</v>
      </c>
      <c r="Q60" s="5">
        <f t="shared" si="6"/>
        <v>0</v>
      </c>
      <c r="R60" s="5">
        <f t="shared" si="6"/>
        <v>0</v>
      </c>
      <c r="S60" s="5">
        <f t="shared" si="6"/>
        <v>0</v>
      </c>
    </row>
    <row r="61" spans="2:19" x14ac:dyDescent="0.35">
      <c r="B61">
        <v>6611</v>
      </c>
      <c r="C61" s="2" t="s">
        <v>76</v>
      </c>
      <c r="D61">
        <v>5</v>
      </c>
      <c r="F61" s="3">
        <f>'[5]Prosjekt 501 Adm Håndball'!F61+'[5]Prosjekt 502 Håndballskole'!F60+'[5]Input ny3'!F69+'[5]Prosjekt 290 Lagskonti'!F64+'[5]Prosjekt nytt2'!F69</f>
        <v>0</v>
      </c>
      <c r="G61" s="4">
        <v>1</v>
      </c>
      <c r="H61" s="5">
        <f t="shared" si="6"/>
        <v>0</v>
      </c>
      <c r="I61" s="5">
        <f t="shared" si="6"/>
        <v>0</v>
      </c>
      <c r="J61" s="5">
        <f t="shared" si="6"/>
        <v>0</v>
      </c>
      <c r="K61" s="5">
        <f t="shared" si="6"/>
        <v>0</v>
      </c>
      <c r="L61" s="5">
        <f t="shared" si="6"/>
        <v>0</v>
      </c>
      <c r="M61" s="5">
        <f t="shared" si="6"/>
        <v>0</v>
      </c>
      <c r="N61" s="5">
        <f t="shared" si="6"/>
        <v>0</v>
      </c>
      <c r="O61" s="5">
        <f t="shared" si="6"/>
        <v>0</v>
      </c>
      <c r="P61" s="5">
        <f t="shared" si="6"/>
        <v>0</v>
      </c>
      <c r="Q61" s="5">
        <f t="shared" si="6"/>
        <v>0</v>
      </c>
      <c r="R61" s="5">
        <f t="shared" si="6"/>
        <v>0</v>
      </c>
      <c r="S61" s="5">
        <f t="shared" si="6"/>
        <v>0</v>
      </c>
    </row>
    <row r="62" spans="2:19" x14ac:dyDescent="0.35">
      <c r="B62">
        <v>6620</v>
      </c>
      <c r="C62" s="2" t="s">
        <v>77</v>
      </c>
      <c r="D62">
        <v>5</v>
      </c>
      <c r="F62" s="3">
        <f>'[5]Prosjekt 501 Adm Håndball'!F62+'[5]Prosjekt 502 Håndballskole'!F61+'[5]Input ny3'!F70+'[5]Prosjekt 290 Lagskonti'!F65+'[5]Prosjekt nytt2'!F70</f>
        <v>0</v>
      </c>
      <c r="G62" s="4">
        <v>1</v>
      </c>
      <c r="H62" s="5">
        <f t="shared" si="6"/>
        <v>0</v>
      </c>
      <c r="I62" s="5">
        <f t="shared" si="6"/>
        <v>0</v>
      </c>
      <c r="J62" s="5">
        <f t="shared" si="6"/>
        <v>0</v>
      </c>
      <c r="K62" s="5">
        <f t="shared" si="6"/>
        <v>0</v>
      </c>
      <c r="L62" s="5">
        <f t="shared" si="6"/>
        <v>0</v>
      </c>
      <c r="M62" s="5">
        <f t="shared" si="6"/>
        <v>0</v>
      </c>
      <c r="N62" s="5">
        <f t="shared" si="6"/>
        <v>0</v>
      </c>
      <c r="O62" s="5">
        <f t="shared" si="6"/>
        <v>0</v>
      </c>
      <c r="P62" s="5">
        <f t="shared" si="6"/>
        <v>0</v>
      </c>
      <c r="Q62" s="5">
        <f t="shared" si="6"/>
        <v>0</v>
      </c>
      <c r="R62" s="5">
        <f t="shared" si="6"/>
        <v>0</v>
      </c>
      <c r="S62" s="5">
        <f t="shared" si="6"/>
        <v>0</v>
      </c>
    </row>
    <row r="63" spans="2:19" x14ac:dyDescent="0.35">
      <c r="B63">
        <v>6625</v>
      </c>
      <c r="C63" s="2" t="s">
        <v>78</v>
      </c>
      <c r="D63">
        <v>5</v>
      </c>
      <c r="F63" s="3">
        <f>'[5]Prosjekt 501 Adm Håndball'!F63+'[5]Prosjekt 502 Håndballskole'!F62+'[5]Input ny3'!F71+'[5]Prosjekt 290 Lagskonti'!F66+'[5]Prosjekt nytt2'!F71</f>
        <v>0</v>
      </c>
      <c r="G63" s="4">
        <v>1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  <c r="N63" s="5">
        <f t="shared" si="6"/>
        <v>0</v>
      </c>
      <c r="O63" s="5">
        <f t="shared" si="6"/>
        <v>0</v>
      </c>
      <c r="P63" s="5">
        <f t="shared" si="6"/>
        <v>0</v>
      </c>
      <c r="Q63" s="5">
        <f t="shared" si="6"/>
        <v>0</v>
      </c>
      <c r="R63" s="5">
        <f t="shared" si="6"/>
        <v>0</v>
      </c>
      <c r="S63" s="5">
        <f t="shared" si="6"/>
        <v>0</v>
      </c>
    </row>
    <row r="64" spans="2:19" x14ac:dyDescent="0.35">
      <c r="B64">
        <v>6705</v>
      </c>
      <c r="C64" s="2" t="s">
        <v>80</v>
      </c>
      <c r="D64">
        <v>5</v>
      </c>
      <c r="F64" s="3">
        <f>'[5]Prosjekt 501 Adm Håndball'!F65+'[5]Prosjekt 502 Håndballskole'!F64+'[5]Input ny3'!F73+'[5]Prosjekt 290 Lagskonti'!F67+'[5]Prosjekt nytt2'!F73</f>
        <v>20000</v>
      </c>
      <c r="G64" s="4">
        <v>0</v>
      </c>
      <c r="H64" s="5">
        <f t="shared" si="6"/>
        <v>0</v>
      </c>
      <c r="I64" s="5">
        <f t="shared" si="6"/>
        <v>0</v>
      </c>
      <c r="J64" s="5">
        <f t="shared" si="6"/>
        <v>0</v>
      </c>
      <c r="K64" s="5">
        <f t="shared" si="6"/>
        <v>0</v>
      </c>
      <c r="L64" s="5">
        <f t="shared" si="6"/>
        <v>0</v>
      </c>
      <c r="M64" s="5">
        <f t="shared" si="6"/>
        <v>0</v>
      </c>
      <c r="N64" s="5">
        <f t="shared" si="6"/>
        <v>0</v>
      </c>
      <c r="O64" s="5">
        <f t="shared" si="6"/>
        <v>0</v>
      </c>
      <c r="P64" s="5">
        <f t="shared" si="6"/>
        <v>0</v>
      </c>
      <c r="Q64" s="5">
        <f t="shared" si="6"/>
        <v>0</v>
      </c>
      <c r="R64" s="5">
        <f t="shared" si="6"/>
        <v>0</v>
      </c>
      <c r="S64" s="5">
        <v>20000</v>
      </c>
    </row>
    <row r="65" spans="2:19" x14ac:dyDescent="0.35">
      <c r="B65">
        <v>6710</v>
      </c>
      <c r="C65" s="15" t="s">
        <v>81</v>
      </c>
      <c r="D65">
        <v>5</v>
      </c>
      <c r="F65" s="3">
        <f>'[5]Prosjekt 501 Adm Håndball'!F66+'[5]Prosjekt 502 Håndballskole'!F65+'[5]Input ny3'!F74+'[5]Prosjekt 290 Lagskonti'!F68+'[5]Prosjekt nytt2'!F74</f>
        <v>35000</v>
      </c>
      <c r="G65" s="4">
        <v>0</v>
      </c>
      <c r="H65" s="5">
        <v>0</v>
      </c>
      <c r="I65" s="5">
        <v>17500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17500</v>
      </c>
      <c r="S65" s="5">
        <v>0</v>
      </c>
    </row>
    <row r="66" spans="2:19" x14ac:dyDescent="0.35">
      <c r="B66">
        <v>6800</v>
      </c>
      <c r="C66" s="2" t="s">
        <v>82</v>
      </c>
      <c r="D66">
        <v>5</v>
      </c>
      <c r="F66" s="3">
        <f>'[5]Prosjekt 501 Adm Håndball'!F67+'[5]Prosjekt 502 Håndballskole'!F66+'[5]Input ny3'!F75+'[5]Prosjekt 290 Lagskonti'!F69+'[5]Prosjekt nytt2'!F75</f>
        <v>0</v>
      </c>
      <c r="G66" s="4">
        <v>1</v>
      </c>
      <c r="H66" s="5">
        <f t="shared" si="6"/>
        <v>0</v>
      </c>
      <c r="I66" s="5">
        <f t="shared" si="6"/>
        <v>0</v>
      </c>
      <c r="J66" s="5">
        <f t="shared" si="6"/>
        <v>0</v>
      </c>
      <c r="K66" s="5">
        <f t="shared" si="6"/>
        <v>0</v>
      </c>
      <c r="L66" s="5">
        <f t="shared" si="6"/>
        <v>0</v>
      </c>
      <c r="M66" s="5">
        <f t="shared" si="6"/>
        <v>0</v>
      </c>
      <c r="N66" s="5">
        <f t="shared" si="6"/>
        <v>0</v>
      </c>
      <c r="O66" s="5">
        <f t="shared" si="6"/>
        <v>0</v>
      </c>
      <c r="P66" s="5">
        <f t="shared" si="6"/>
        <v>0</v>
      </c>
      <c r="Q66" s="5">
        <f t="shared" si="6"/>
        <v>0</v>
      </c>
      <c r="R66" s="5">
        <f t="shared" si="6"/>
        <v>0</v>
      </c>
      <c r="S66" s="5">
        <f t="shared" si="6"/>
        <v>0</v>
      </c>
    </row>
    <row r="67" spans="2:19" x14ac:dyDescent="0.35">
      <c r="B67">
        <v>6820</v>
      </c>
      <c r="C67" s="2" t="s">
        <v>83</v>
      </c>
      <c r="D67">
        <v>5</v>
      </c>
      <c r="F67" s="3">
        <f>'[5]Prosjekt 501 Adm Håndball'!F68+'[5]Prosjekt 502 Håndballskole'!F67+'[5]Input ny3'!F76+'[5]Prosjekt 290 Lagskonti'!F70+'[5]Prosjekt nytt2'!F76</f>
        <v>0</v>
      </c>
      <c r="G67" s="4">
        <v>1</v>
      </c>
      <c r="H67" s="5">
        <f t="shared" si="6"/>
        <v>0</v>
      </c>
      <c r="I67" s="5">
        <f t="shared" si="6"/>
        <v>0</v>
      </c>
      <c r="J67" s="5">
        <f t="shared" si="6"/>
        <v>0</v>
      </c>
      <c r="K67" s="5">
        <f t="shared" si="6"/>
        <v>0</v>
      </c>
      <c r="L67" s="5">
        <f t="shared" si="6"/>
        <v>0</v>
      </c>
      <c r="M67" s="5">
        <f t="shared" si="6"/>
        <v>0</v>
      </c>
      <c r="N67" s="5">
        <f t="shared" si="6"/>
        <v>0</v>
      </c>
      <c r="O67" s="5">
        <f t="shared" si="6"/>
        <v>0</v>
      </c>
      <c r="P67" s="5">
        <f t="shared" si="6"/>
        <v>0</v>
      </c>
      <c r="Q67" s="5">
        <f t="shared" si="6"/>
        <v>0</v>
      </c>
      <c r="R67" s="5">
        <f t="shared" si="6"/>
        <v>0</v>
      </c>
      <c r="S67" s="5">
        <f t="shared" si="6"/>
        <v>0</v>
      </c>
    </row>
    <row r="68" spans="2:19" x14ac:dyDescent="0.35">
      <c r="B68">
        <v>6830</v>
      </c>
      <c r="C68" s="2" t="s">
        <v>84</v>
      </c>
      <c r="D68">
        <v>5</v>
      </c>
      <c r="F68" s="3">
        <f>'[5]Prosjekt 501 Adm Håndball'!F69+'[5]Prosjekt 502 Håndballskole'!F68+'[5]Input ny3'!F77+'[5]Prosjekt 290 Lagskonti'!F71+'[5]Prosjekt nytt2'!F77</f>
        <v>0</v>
      </c>
      <c r="G68" s="4">
        <v>1</v>
      </c>
      <c r="H68" s="5">
        <f t="shared" ref="H68:S76" si="7">IF($G68&lt;&gt;0,VLOOKUP($G68,Fordeling,H$4+3,FALSE)*$F68,0)</f>
        <v>0</v>
      </c>
      <c r="I68" s="5">
        <f t="shared" si="7"/>
        <v>0</v>
      </c>
      <c r="J68" s="5">
        <f t="shared" si="7"/>
        <v>0</v>
      </c>
      <c r="K68" s="5">
        <f t="shared" si="7"/>
        <v>0</v>
      </c>
      <c r="L68" s="5">
        <f t="shared" si="7"/>
        <v>0</v>
      </c>
      <c r="M68" s="5">
        <f t="shared" si="7"/>
        <v>0</v>
      </c>
      <c r="N68" s="5">
        <f t="shared" si="7"/>
        <v>0</v>
      </c>
      <c r="O68" s="5">
        <f t="shared" si="7"/>
        <v>0</v>
      </c>
      <c r="P68" s="5">
        <f t="shared" si="7"/>
        <v>0</v>
      </c>
      <c r="Q68" s="5">
        <f t="shared" si="7"/>
        <v>0</v>
      </c>
      <c r="R68" s="5">
        <f t="shared" si="7"/>
        <v>0</v>
      </c>
      <c r="S68" s="5">
        <f t="shared" si="7"/>
        <v>0</v>
      </c>
    </row>
    <row r="69" spans="2:19" x14ac:dyDescent="0.35">
      <c r="B69">
        <v>6850</v>
      </c>
      <c r="C69" s="2" t="s">
        <v>85</v>
      </c>
      <c r="D69">
        <v>5</v>
      </c>
      <c r="F69" s="3">
        <f>'[5]Prosjekt 501 Adm Håndball'!F70+'[5]Prosjekt 502 Håndballskole'!F69+'[5]Input ny3'!F78+'[5]Prosjekt 290 Lagskonti'!F72+'[5]Prosjekt nytt2'!F78</f>
        <v>0</v>
      </c>
      <c r="G69" s="4">
        <v>1</v>
      </c>
      <c r="H69" s="5">
        <f t="shared" si="7"/>
        <v>0</v>
      </c>
      <c r="I69" s="5">
        <f t="shared" si="7"/>
        <v>0</v>
      </c>
      <c r="J69" s="5">
        <f t="shared" si="7"/>
        <v>0</v>
      </c>
      <c r="K69" s="5">
        <f t="shared" si="7"/>
        <v>0</v>
      </c>
      <c r="L69" s="5">
        <f t="shared" si="7"/>
        <v>0</v>
      </c>
      <c r="M69" s="5">
        <f t="shared" si="7"/>
        <v>0</v>
      </c>
      <c r="N69" s="5">
        <f t="shared" si="7"/>
        <v>0</v>
      </c>
      <c r="O69" s="5">
        <f t="shared" si="7"/>
        <v>0</v>
      </c>
      <c r="P69" s="5">
        <f t="shared" si="7"/>
        <v>0</v>
      </c>
      <c r="Q69" s="5">
        <f t="shared" si="7"/>
        <v>0</v>
      </c>
      <c r="R69" s="5">
        <f t="shared" si="7"/>
        <v>0</v>
      </c>
      <c r="S69" s="5">
        <f t="shared" si="7"/>
        <v>0</v>
      </c>
    </row>
    <row r="70" spans="2:19" x14ac:dyDescent="0.35">
      <c r="B70">
        <v>6860</v>
      </c>
      <c r="C70" s="2" t="s">
        <v>86</v>
      </c>
      <c r="D70">
        <v>5</v>
      </c>
      <c r="F70" s="3">
        <f>'[5]Prosjekt 501 Adm Håndball'!F71+'[5]Prosjekt 502 Håndballskole'!F70+'[5]Input ny3'!F79+'[5]Prosjekt 290 Lagskonti'!F73+'[5]Prosjekt nytt2'!F79</f>
        <v>10000</v>
      </c>
      <c r="G70" s="4">
        <v>0</v>
      </c>
      <c r="H70" s="5">
        <f t="shared" si="7"/>
        <v>0</v>
      </c>
      <c r="I70" s="5">
        <f t="shared" si="7"/>
        <v>0</v>
      </c>
      <c r="J70" s="5">
        <f t="shared" si="7"/>
        <v>0</v>
      </c>
      <c r="K70" s="5">
        <f t="shared" si="7"/>
        <v>0</v>
      </c>
      <c r="L70" s="5">
        <f t="shared" si="7"/>
        <v>0</v>
      </c>
      <c r="M70" s="5">
        <v>15000</v>
      </c>
      <c r="N70" s="5">
        <f t="shared" si="7"/>
        <v>0</v>
      </c>
      <c r="O70" s="5">
        <f t="shared" si="7"/>
        <v>0</v>
      </c>
      <c r="P70" s="5">
        <f t="shared" si="7"/>
        <v>0</v>
      </c>
      <c r="Q70" s="5">
        <f t="shared" si="7"/>
        <v>0</v>
      </c>
      <c r="R70" s="5">
        <f t="shared" si="7"/>
        <v>0</v>
      </c>
      <c r="S70" s="5">
        <f t="shared" si="7"/>
        <v>0</v>
      </c>
    </row>
    <row r="71" spans="2:19" x14ac:dyDescent="0.35">
      <c r="B71">
        <v>6902</v>
      </c>
      <c r="C71" s="2" t="s">
        <v>88</v>
      </c>
      <c r="D71">
        <v>5</v>
      </c>
      <c r="F71" s="3">
        <f>'[5]Prosjekt 501 Adm Håndball'!F72+'[5]Prosjekt 502 Håndballskole'!F71+'[5]Input ny3'!F81+'[5]Prosjekt 290 Lagskonti'!F75+'[5]Prosjekt nytt2'!F81</f>
        <v>0</v>
      </c>
      <c r="G71" s="4">
        <v>1</v>
      </c>
      <c r="H71" s="5">
        <f t="shared" si="7"/>
        <v>0</v>
      </c>
      <c r="I71" s="5">
        <f t="shared" si="7"/>
        <v>0</v>
      </c>
      <c r="J71" s="5">
        <f t="shared" si="7"/>
        <v>0</v>
      </c>
      <c r="K71" s="5">
        <f t="shared" si="7"/>
        <v>0</v>
      </c>
      <c r="L71" s="5">
        <f t="shared" si="7"/>
        <v>0</v>
      </c>
      <c r="M71" s="5">
        <f t="shared" si="7"/>
        <v>0</v>
      </c>
      <c r="N71" s="5">
        <f t="shared" si="7"/>
        <v>0</v>
      </c>
      <c r="O71" s="5">
        <f t="shared" si="7"/>
        <v>0</v>
      </c>
      <c r="P71" s="5">
        <f t="shared" si="7"/>
        <v>0</v>
      </c>
      <c r="Q71" s="5">
        <f t="shared" si="7"/>
        <v>0</v>
      </c>
      <c r="R71" s="5">
        <f t="shared" si="7"/>
        <v>0</v>
      </c>
      <c r="S71" s="5">
        <f t="shared" si="7"/>
        <v>0</v>
      </c>
    </row>
    <row r="72" spans="2:19" x14ac:dyDescent="0.35">
      <c r="B72">
        <v>6907</v>
      </c>
      <c r="C72" s="2" t="s">
        <v>89</v>
      </c>
      <c r="D72">
        <v>5</v>
      </c>
      <c r="F72" s="3">
        <f>'[5]Prosjekt 501 Adm Håndball'!F73+'[5]Prosjekt 502 Håndballskole'!F72+'[5]Input ny3'!F82+'[5]Prosjekt 290 Lagskonti'!F76+'[5]Prosjekt nytt2'!F82</f>
        <v>0</v>
      </c>
      <c r="G72" s="4">
        <v>1</v>
      </c>
      <c r="H72" s="5">
        <f t="shared" si="7"/>
        <v>0</v>
      </c>
      <c r="I72" s="5">
        <f t="shared" si="7"/>
        <v>0</v>
      </c>
      <c r="J72" s="5">
        <f t="shared" si="7"/>
        <v>0</v>
      </c>
      <c r="K72" s="5">
        <f t="shared" si="7"/>
        <v>0</v>
      </c>
      <c r="L72" s="5">
        <f t="shared" si="7"/>
        <v>0</v>
      </c>
      <c r="M72" s="5">
        <f t="shared" si="7"/>
        <v>0</v>
      </c>
      <c r="N72" s="5">
        <f t="shared" si="7"/>
        <v>0</v>
      </c>
      <c r="O72" s="5">
        <f t="shared" si="7"/>
        <v>0</v>
      </c>
      <c r="P72" s="5">
        <f t="shared" si="7"/>
        <v>0</v>
      </c>
      <c r="Q72" s="5">
        <f t="shared" si="7"/>
        <v>0</v>
      </c>
      <c r="R72" s="5">
        <f t="shared" si="7"/>
        <v>0</v>
      </c>
      <c r="S72" s="5">
        <f t="shared" si="7"/>
        <v>0</v>
      </c>
    </row>
    <row r="73" spans="2:19" x14ac:dyDescent="0.35">
      <c r="B73">
        <v>6940</v>
      </c>
      <c r="C73" s="2" t="s">
        <v>90</v>
      </c>
      <c r="D73">
        <v>5</v>
      </c>
      <c r="F73" s="3">
        <f>'[5]Prosjekt 501 Adm Håndball'!F74+'[5]Prosjekt 502 Håndballskole'!F73+'[5]Input ny3'!F83+'[5]Prosjekt 290 Lagskonti'!F77+'[5]Prosjekt nytt2'!F83</f>
        <v>0</v>
      </c>
      <c r="G73" s="4">
        <v>1</v>
      </c>
      <c r="H73" s="5">
        <f t="shared" si="7"/>
        <v>0</v>
      </c>
      <c r="I73" s="5">
        <f t="shared" si="7"/>
        <v>0</v>
      </c>
      <c r="J73" s="5">
        <f t="shared" si="7"/>
        <v>0</v>
      </c>
      <c r="K73" s="5">
        <f t="shared" si="7"/>
        <v>0</v>
      </c>
      <c r="L73" s="5">
        <f t="shared" si="7"/>
        <v>0</v>
      </c>
      <c r="M73" s="5">
        <f t="shared" si="7"/>
        <v>0</v>
      </c>
      <c r="N73" s="5">
        <f t="shared" si="7"/>
        <v>0</v>
      </c>
      <c r="O73" s="5">
        <f t="shared" si="7"/>
        <v>0</v>
      </c>
      <c r="P73" s="5">
        <f t="shared" si="7"/>
        <v>0</v>
      </c>
      <c r="Q73" s="5">
        <f t="shared" si="7"/>
        <v>0</v>
      </c>
      <c r="R73" s="5">
        <f t="shared" si="7"/>
        <v>0</v>
      </c>
      <c r="S73" s="5">
        <f t="shared" si="7"/>
        <v>0</v>
      </c>
    </row>
    <row r="74" spans="2:19" x14ac:dyDescent="0.35">
      <c r="B74">
        <v>7000</v>
      </c>
      <c r="C74" s="2" t="s">
        <v>91</v>
      </c>
      <c r="D74">
        <v>5</v>
      </c>
      <c r="F74" s="3">
        <f>'[5]Prosjekt 501 Adm Håndball'!F75+'[5]Prosjekt 502 Håndballskole'!F74+'[5]Input ny3'!F84+'[5]Prosjekt 290 Lagskonti'!F78+'[5]Prosjekt nytt2'!F84</f>
        <v>0</v>
      </c>
      <c r="G74" s="4">
        <v>1</v>
      </c>
      <c r="H74" s="5">
        <f t="shared" si="7"/>
        <v>0</v>
      </c>
      <c r="I74" s="5">
        <f t="shared" si="7"/>
        <v>0</v>
      </c>
      <c r="J74" s="5">
        <f t="shared" si="7"/>
        <v>0</v>
      </c>
      <c r="K74" s="5">
        <f t="shared" si="7"/>
        <v>0</v>
      </c>
      <c r="L74" s="5">
        <f t="shared" si="7"/>
        <v>0</v>
      </c>
      <c r="M74" s="5">
        <f t="shared" si="7"/>
        <v>0</v>
      </c>
      <c r="N74" s="5">
        <f t="shared" si="7"/>
        <v>0</v>
      </c>
      <c r="O74" s="5">
        <f t="shared" si="7"/>
        <v>0</v>
      </c>
      <c r="P74" s="5">
        <f t="shared" si="7"/>
        <v>0</v>
      </c>
      <c r="Q74" s="5">
        <f t="shared" si="7"/>
        <v>0</v>
      </c>
      <c r="R74" s="5">
        <f t="shared" si="7"/>
        <v>0</v>
      </c>
      <c r="S74" s="5">
        <f t="shared" si="7"/>
        <v>0</v>
      </c>
    </row>
    <row r="75" spans="2:19" x14ac:dyDescent="0.35">
      <c r="B75">
        <v>7040</v>
      </c>
      <c r="C75" s="2" t="s">
        <v>92</v>
      </c>
      <c r="D75">
        <v>5</v>
      </c>
      <c r="F75" s="3">
        <f>'[5]Prosjekt 501 Adm Håndball'!F76+'[5]Prosjekt 502 Håndballskole'!F75+'[5]Input ny3'!F85+'[5]Prosjekt 290 Lagskonti'!F79+'[5]Prosjekt nytt2'!F85</f>
        <v>0</v>
      </c>
      <c r="G75" s="4">
        <v>1</v>
      </c>
      <c r="H75" s="5">
        <f t="shared" si="7"/>
        <v>0</v>
      </c>
      <c r="I75" s="5">
        <f t="shared" si="7"/>
        <v>0</v>
      </c>
      <c r="J75" s="5">
        <f t="shared" si="7"/>
        <v>0</v>
      </c>
      <c r="K75" s="5">
        <f t="shared" si="7"/>
        <v>0</v>
      </c>
      <c r="L75" s="5">
        <f t="shared" si="7"/>
        <v>0</v>
      </c>
      <c r="M75" s="5">
        <f t="shared" si="7"/>
        <v>0</v>
      </c>
      <c r="N75" s="5">
        <f t="shared" si="7"/>
        <v>0</v>
      </c>
      <c r="O75" s="5">
        <f t="shared" si="7"/>
        <v>0</v>
      </c>
      <c r="P75" s="5">
        <f t="shared" si="7"/>
        <v>0</v>
      </c>
      <c r="Q75" s="5">
        <f t="shared" si="7"/>
        <v>0</v>
      </c>
      <c r="R75" s="5">
        <f t="shared" si="7"/>
        <v>0</v>
      </c>
      <c r="S75" s="5">
        <f t="shared" si="7"/>
        <v>0</v>
      </c>
    </row>
    <row r="76" spans="2:19" x14ac:dyDescent="0.35">
      <c r="B76">
        <v>7100</v>
      </c>
      <c r="C76" s="2" t="s">
        <v>93</v>
      </c>
      <c r="D76">
        <v>5</v>
      </c>
      <c r="F76" s="3">
        <f>'[5]Prosjekt 501 Adm Håndball'!F77+'[5]Prosjekt 502 Håndballskole'!F76+'[5]Input ny3'!F86+'[5]Prosjekt 290 Lagskonti'!F80+'[5]Prosjekt nytt2'!F86</f>
        <v>0</v>
      </c>
      <c r="G76" s="4">
        <v>1</v>
      </c>
      <c r="H76" s="5">
        <f t="shared" si="7"/>
        <v>0</v>
      </c>
      <c r="I76" s="5">
        <f t="shared" si="7"/>
        <v>0</v>
      </c>
      <c r="J76" s="5">
        <f t="shared" si="7"/>
        <v>0</v>
      </c>
      <c r="K76" s="5">
        <f t="shared" si="7"/>
        <v>0</v>
      </c>
      <c r="L76" s="5">
        <f t="shared" si="7"/>
        <v>0</v>
      </c>
      <c r="M76" s="5">
        <f t="shared" si="7"/>
        <v>0</v>
      </c>
      <c r="N76" s="5">
        <f t="shared" si="7"/>
        <v>0</v>
      </c>
      <c r="O76" s="5">
        <f t="shared" si="7"/>
        <v>0</v>
      </c>
      <c r="P76" s="5">
        <f t="shared" si="7"/>
        <v>0</v>
      </c>
      <c r="Q76" s="5">
        <f t="shared" si="7"/>
        <v>0</v>
      </c>
      <c r="R76" s="5">
        <f t="shared" si="7"/>
        <v>0</v>
      </c>
      <c r="S76" s="5">
        <f t="shared" si="7"/>
        <v>0</v>
      </c>
    </row>
    <row r="77" spans="2:19" x14ac:dyDescent="0.35">
      <c r="B77">
        <v>7140</v>
      </c>
      <c r="C77" s="2" t="s">
        <v>94</v>
      </c>
      <c r="D77">
        <v>5</v>
      </c>
      <c r="F77" s="3">
        <f>'[5]Prosjekt 501 Adm Håndball'!F78+'[5]Prosjekt 502 Håndballskole'!F77+'[5]Input ny3'!F87+'[5]Prosjekt 290 Lagskonti'!F81+'[5]Prosjekt nytt2'!F87</f>
        <v>0</v>
      </c>
      <c r="G77" s="4">
        <v>1</v>
      </c>
      <c r="H77" s="5">
        <f t="shared" ref="H77:S86" si="8">IF($G77&lt;&gt;0,VLOOKUP($G77,Fordeling,H$4+3,FALSE)*$F77,0)</f>
        <v>0</v>
      </c>
      <c r="I77" s="5">
        <f t="shared" si="8"/>
        <v>0</v>
      </c>
      <c r="J77" s="5">
        <f t="shared" si="8"/>
        <v>0</v>
      </c>
      <c r="K77" s="5">
        <f t="shared" si="8"/>
        <v>0</v>
      </c>
      <c r="L77" s="5">
        <f t="shared" si="8"/>
        <v>0</v>
      </c>
      <c r="M77" s="5">
        <f t="shared" si="8"/>
        <v>0</v>
      </c>
      <c r="N77" s="5">
        <f t="shared" si="8"/>
        <v>0</v>
      </c>
      <c r="O77" s="5">
        <f t="shared" si="8"/>
        <v>0</v>
      </c>
      <c r="P77" s="5">
        <f t="shared" si="8"/>
        <v>0</v>
      </c>
      <c r="Q77" s="5">
        <f t="shared" si="8"/>
        <v>0</v>
      </c>
      <c r="R77" s="5">
        <f t="shared" si="8"/>
        <v>0</v>
      </c>
      <c r="S77" s="5">
        <f t="shared" si="8"/>
        <v>0</v>
      </c>
    </row>
    <row r="78" spans="2:19" x14ac:dyDescent="0.35">
      <c r="B78">
        <v>7150</v>
      </c>
      <c r="C78" s="2" t="s">
        <v>95</v>
      </c>
      <c r="D78">
        <v>5</v>
      </c>
      <c r="F78" s="3">
        <f>'[5]Prosjekt 501 Adm Håndball'!F79+'[5]Prosjekt 502 Håndballskole'!F78+'[5]Input ny3'!F88+'[5]Prosjekt 290 Lagskonti'!F82+'[5]Prosjekt nytt2'!F88</f>
        <v>0</v>
      </c>
      <c r="G78" s="4">
        <v>1</v>
      </c>
      <c r="H78" s="5">
        <f t="shared" si="8"/>
        <v>0</v>
      </c>
      <c r="I78" s="5">
        <f t="shared" si="8"/>
        <v>0</v>
      </c>
      <c r="J78" s="5">
        <f t="shared" si="8"/>
        <v>0</v>
      </c>
      <c r="K78" s="5">
        <f t="shared" si="8"/>
        <v>0</v>
      </c>
      <c r="L78" s="5">
        <f t="shared" si="8"/>
        <v>0</v>
      </c>
      <c r="M78" s="5">
        <f t="shared" si="8"/>
        <v>0</v>
      </c>
      <c r="N78" s="5">
        <f t="shared" si="8"/>
        <v>0</v>
      </c>
      <c r="O78" s="5">
        <f t="shared" si="8"/>
        <v>0</v>
      </c>
      <c r="P78" s="5">
        <f t="shared" si="8"/>
        <v>0</v>
      </c>
      <c r="Q78" s="5">
        <f t="shared" si="8"/>
        <v>0</v>
      </c>
      <c r="R78" s="5">
        <f t="shared" si="8"/>
        <v>0</v>
      </c>
      <c r="S78" s="5">
        <f t="shared" si="8"/>
        <v>0</v>
      </c>
    </row>
    <row r="79" spans="2:19" x14ac:dyDescent="0.35">
      <c r="B79">
        <v>7192</v>
      </c>
      <c r="C79" s="2" t="s">
        <v>96</v>
      </c>
      <c r="D79">
        <v>5</v>
      </c>
      <c r="F79" s="3">
        <f>'[5]Prosjekt 501 Adm Håndball'!F80+'[5]Prosjekt 502 Håndballskole'!F79+'[5]Input ny3'!F89+'[5]Prosjekt 290 Lagskonti'!F83+'[5]Prosjekt nytt2'!F89</f>
        <v>0</v>
      </c>
      <c r="G79" s="4">
        <v>1</v>
      </c>
      <c r="H79" s="5">
        <f t="shared" si="8"/>
        <v>0</v>
      </c>
      <c r="I79" s="5">
        <f t="shared" si="8"/>
        <v>0</v>
      </c>
      <c r="J79" s="5">
        <f t="shared" si="8"/>
        <v>0</v>
      </c>
      <c r="K79" s="5">
        <f t="shared" si="8"/>
        <v>0</v>
      </c>
      <c r="L79" s="5">
        <f t="shared" si="8"/>
        <v>0</v>
      </c>
      <c r="M79" s="5">
        <f t="shared" si="8"/>
        <v>0</v>
      </c>
      <c r="N79" s="5">
        <f t="shared" si="8"/>
        <v>0</v>
      </c>
      <c r="O79" s="5">
        <f t="shared" si="8"/>
        <v>0</v>
      </c>
      <c r="P79" s="5">
        <f t="shared" si="8"/>
        <v>0</v>
      </c>
      <c r="Q79" s="5">
        <f t="shared" si="8"/>
        <v>0</v>
      </c>
      <c r="R79" s="5">
        <f t="shared" si="8"/>
        <v>0</v>
      </c>
      <c r="S79" s="5">
        <f t="shared" si="8"/>
        <v>0</v>
      </c>
    </row>
    <row r="80" spans="2:19" x14ac:dyDescent="0.35">
      <c r="B80">
        <v>7320</v>
      </c>
      <c r="C80" s="2" t="s">
        <v>97</v>
      </c>
      <c r="D80">
        <v>5</v>
      </c>
      <c r="F80" s="3">
        <f>'[5]Prosjekt 501 Adm Håndball'!F81+'[5]Prosjekt 502 Håndballskole'!F80+'[5]Input ny3'!F90+'[5]Prosjekt 290 Lagskonti'!F84+'[5]Prosjekt nytt2'!F90</f>
        <v>0</v>
      </c>
      <c r="G80" s="4">
        <v>1</v>
      </c>
      <c r="H80" s="5">
        <f t="shared" si="8"/>
        <v>0</v>
      </c>
      <c r="I80" s="5">
        <f t="shared" si="8"/>
        <v>0</v>
      </c>
      <c r="J80" s="5">
        <f t="shared" si="8"/>
        <v>0</v>
      </c>
      <c r="K80" s="5">
        <f t="shared" si="8"/>
        <v>0</v>
      </c>
      <c r="L80" s="5">
        <f t="shared" si="8"/>
        <v>0</v>
      </c>
      <c r="M80" s="5">
        <f t="shared" si="8"/>
        <v>0</v>
      </c>
      <c r="N80" s="5">
        <f t="shared" si="8"/>
        <v>0</v>
      </c>
      <c r="O80" s="5">
        <f t="shared" si="8"/>
        <v>0</v>
      </c>
      <c r="P80" s="5">
        <f t="shared" si="8"/>
        <v>0</v>
      </c>
      <c r="Q80" s="5">
        <f t="shared" si="8"/>
        <v>0</v>
      </c>
      <c r="R80" s="5">
        <f t="shared" si="8"/>
        <v>0</v>
      </c>
      <c r="S80" s="5">
        <f t="shared" si="8"/>
        <v>0</v>
      </c>
    </row>
    <row r="81" spans="2:19" x14ac:dyDescent="0.35">
      <c r="B81">
        <v>7323</v>
      </c>
      <c r="C81" s="2" t="s">
        <v>98</v>
      </c>
      <c r="D81">
        <v>5</v>
      </c>
      <c r="F81" s="3">
        <f>'[5]Prosjekt 501 Adm Håndball'!F82+'[5]Prosjekt 502 Håndballskole'!F81+'[5]Input ny3'!F91+'[5]Prosjekt 290 Lagskonti'!F85+'[5]Prosjekt nytt2'!F91</f>
        <v>0</v>
      </c>
      <c r="G81" s="4">
        <v>1</v>
      </c>
      <c r="H81" s="5">
        <f t="shared" si="8"/>
        <v>0</v>
      </c>
      <c r="I81" s="5">
        <f t="shared" si="8"/>
        <v>0</v>
      </c>
      <c r="J81" s="5">
        <f t="shared" si="8"/>
        <v>0</v>
      </c>
      <c r="K81" s="5">
        <f t="shared" si="8"/>
        <v>0</v>
      </c>
      <c r="L81" s="5">
        <f t="shared" si="8"/>
        <v>0</v>
      </c>
      <c r="M81" s="5">
        <f t="shared" si="8"/>
        <v>0</v>
      </c>
      <c r="N81" s="5">
        <f t="shared" si="8"/>
        <v>0</v>
      </c>
      <c r="O81" s="5">
        <f t="shared" si="8"/>
        <v>0</v>
      </c>
      <c r="P81" s="5">
        <f t="shared" si="8"/>
        <v>0</v>
      </c>
      <c r="Q81" s="5">
        <f t="shared" si="8"/>
        <v>0</v>
      </c>
      <c r="R81" s="5">
        <f t="shared" si="8"/>
        <v>0</v>
      </c>
      <c r="S81" s="5">
        <f t="shared" si="8"/>
        <v>0</v>
      </c>
    </row>
    <row r="82" spans="2:19" x14ac:dyDescent="0.35">
      <c r="B82">
        <v>7360</v>
      </c>
      <c r="C82" s="2" t="s">
        <v>99</v>
      </c>
      <c r="D82">
        <v>5</v>
      </c>
      <c r="F82" s="3">
        <f>'[5]Prosjekt 501 Adm Håndball'!F83+'[5]Prosjekt 502 Håndballskole'!F82+'[5]Input ny3'!F92+'[5]Prosjekt 290 Lagskonti'!F86+'[5]Prosjekt nytt2'!F92</f>
        <v>0</v>
      </c>
      <c r="G82" s="4">
        <v>1</v>
      </c>
      <c r="H82" s="5">
        <f t="shared" si="8"/>
        <v>0</v>
      </c>
      <c r="I82" s="5">
        <f t="shared" si="8"/>
        <v>0</v>
      </c>
      <c r="J82" s="5">
        <f t="shared" si="8"/>
        <v>0</v>
      </c>
      <c r="K82" s="5">
        <f t="shared" si="8"/>
        <v>0</v>
      </c>
      <c r="L82" s="5">
        <f t="shared" si="8"/>
        <v>0</v>
      </c>
      <c r="M82" s="5">
        <f t="shared" si="8"/>
        <v>0</v>
      </c>
      <c r="N82" s="5">
        <f t="shared" si="8"/>
        <v>0</v>
      </c>
      <c r="O82" s="5">
        <f t="shared" si="8"/>
        <v>0</v>
      </c>
      <c r="P82" s="5">
        <f t="shared" si="8"/>
        <v>0</v>
      </c>
      <c r="Q82" s="5">
        <f t="shared" si="8"/>
        <v>0</v>
      </c>
      <c r="R82" s="5">
        <f t="shared" si="8"/>
        <v>0</v>
      </c>
      <c r="S82" s="5">
        <f t="shared" si="8"/>
        <v>0</v>
      </c>
    </row>
    <row r="83" spans="2:19" x14ac:dyDescent="0.35">
      <c r="B83">
        <v>7410</v>
      </c>
      <c r="C83" s="2" t="s">
        <v>100</v>
      </c>
      <c r="D83">
        <v>5</v>
      </c>
      <c r="F83" s="3">
        <f>'[5]Prosjekt 501 Adm Håndball'!F84+'[5]Prosjekt 502 Håndballskole'!F83+'[5]Input ny3'!F93+'[5]Prosjekt 290 Lagskonti'!F87+'[5]Prosjekt nytt2'!F93</f>
        <v>10000</v>
      </c>
      <c r="G83" s="4">
        <v>0</v>
      </c>
      <c r="H83" s="5">
        <f t="shared" si="8"/>
        <v>0</v>
      </c>
      <c r="I83" s="5">
        <f t="shared" si="8"/>
        <v>0</v>
      </c>
      <c r="J83" s="5">
        <f t="shared" si="8"/>
        <v>0</v>
      </c>
      <c r="K83" s="5">
        <f t="shared" si="8"/>
        <v>0</v>
      </c>
      <c r="L83" s="5">
        <f t="shared" si="8"/>
        <v>0</v>
      </c>
      <c r="M83" s="5">
        <f t="shared" si="8"/>
        <v>0</v>
      </c>
      <c r="N83" s="5">
        <f t="shared" si="8"/>
        <v>0</v>
      </c>
      <c r="O83" s="5">
        <f t="shared" si="8"/>
        <v>0</v>
      </c>
      <c r="P83" s="5">
        <f t="shared" si="8"/>
        <v>0</v>
      </c>
      <c r="Q83" s="5">
        <f t="shared" si="8"/>
        <v>0</v>
      </c>
      <c r="R83" s="5">
        <f t="shared" si="8"/>
        <v>0</v>
      </c>
      <c r="S83" s="5">
        <f t="shared" si="8"/>
        <v>0</v>
      </c>
    </row>
    <row r="84" spans="2:19" x14ac:dyDescent="0.35">
      <c r="B84">
        <v>7420</v>
      </c>
      <c r="C84" s="2" t="s">
        <v>101</v>
      </c>
      <c r="D84">
        <v>5</v>
      </c>
      <c r="F84" s="3">
        <f>'[5]Prosjekt 501 Adm Håndball'!F85+'[5]Prosjekt 502 Håndballskole'!F84+'[5]Input ny3'!F94+'[5]Prosjekt 290 Lagskonti'!F88+'[5]Prosjekt nytt2'!F94</f>
        <v>0</v>
      </c>
      <c r="G84" s="4">
        <v>1</v>
      </c>
      <c r="H84" s="5">
        <f t="shared" si="8"/>
        <v>0</v>
      </c>
      <c r="I84" s="5">
        <f t="shared" si="8"/>
        <v>0</v>
      </c>
      <c r="J84" s="5">
        <f t="shared" si="8"/>
        <v>0</v>
      </c>
      <c r="K84" s="5">
        <f t="shared" si="8"/>
        <v>0</v>
      </c>
      <c r="L84" s="5">
        <f t="shared" si="8"/>
        <v>0</v>
      </c>
      <c r="M84" s="5">
        <f t="shared" si="8"/>
        <v>0</v>
      </c>
      <c r="N84" s="5">
        <f t="shared" si="8"/>
        <v>0</v>
      </c>
      <c r="O84" s="5">
        <f t="shared" si="8"/>
        <v>0</v>
      </c>
      <c r="P84" s="5">
        <f t="shared" si="8"/>
        <v>0</v>
      </c>
      <c r="Q84" s="5">
        <f t="shared" si="8"/>
        <v>0</v>
      </c>
      <c r="R84" s="5">
        <f t="shared" si="8"/>
        <v>0</v>
      </c>
      <c r="S84" s="5">
        <f t="shared" si="8"/>
        <v>0</v>
      </c>
    </row>
    <row r="85" spans="2:19" x14ac:dyDescent="0.35">
      <c r="B85">
        <v>7430</v>
      </c>
      <c r="C85" s="2" t="s">
        <v>102</v>
      </c>
      <c r="D85">
        <v>5</v>
      </c>
      <c r="F85" s="3">
        <f>'[5]Prosjekt 501 Adm Håndball'!F86+'[5]Prosjekt 502 Håndballskole'!F85+'[5]Input ny3'!F95+'[5]Prosjekt 290 Lagskonti'!F89+'[5]Prosjekt nytt2'!F95</f>
        <v>0</v>
      </c>
      <c r="G85" s="4">
        <v>1</v>
      </c>
      <c r="H85" s="5">
        <f t="shared" si="8"/>
        <v>0</v>
      </c>
      <c r="I85" s="5">
        <f t="shared" si="8"/>
        <v>0</v>
      </c>
      <c r="J85" s="5">
        <f t="shared" si="8"/>
        <v>0</v>
      </c>
      <c r="K85" s="5">
        <f t="shared" si="8"/>
        <v>0</v>
      </c>
      <c r="L85" s="5">
        <f t="shared" si="8"/>
        <v>0</v>
      </c>
      <c r="M85" s="5">
        <f t="shared" si="8"/>
        <v>0</v>
      </c>
      <c r="N85" s="5">
        <f t="shared" si="8"/>
        <v>0</v>
      </c>
      <c r="O85" s="5">
        <f t="shared" si="8"/>
        <v>0</v>
      </c>
      <c r="P85" s="5">
        <f t="shared" si="8"/>
        <v>0</v>
      </c>
      <c r="Q85" s="5">
        <f t="shared" si="8"/>
        <v>0</v>
      </c>
      <c r="R85" s="5">
        <f t="shared" si="8"/>
        <v>0</v>
      </c>
      <c r="S85" s="5">
        <f t="shared" si="8"/>
        <v>0</v>
      </c>
    </row>
    <row r="86" spans="2:19" x14ac:dyDescent="0.35">
      <c r="B86">
        <v>7500</v>
      </c>
      <c r="C86" s="2" t="s">
        <v>103</v>
      </c>
      <c r="D86">
        <v>5</v>
      </c>
      <c r="F86" s="3">
        <f>'[5]Prosjekt 501 Adm Håndball'!F87+'[5]Prosjekt 502 Håndballskole'!F86+'[5]Input ny3'!F96+'[5]Prosjekt 290 Lagskonti'!F91+'[5]Prosjekt nytt2'!F96</f>
        <v>0</v>
      </c>
      <c r="G86" s="4">
        <v>1</v>
      </c>
      <c r="H86" s="5">
        <f t="shared" si="8"/>
        <v>0</v>
      </c>
      <c r="I86" s="5">
        <f t="shared" si="8"/>
        <v>0</v>
      </c>
      <c r="J86" s="5">
        <f t="shared" si="8"/>
        <v>0</v>
      </c>
      <c r="K86" s="5">
        <f t="shared" si="8"/>
        <v>0</v>
      </c>
      <c r="L86" s="5">
        <f t="shared" si="8"/>
        <v>0</v>
      </c>
      <c r="M86" s="5">
        <f t="shared" si="8"/>
        <v>0</v>
      </c>
      <c r="N86" s="5">
        <f t="shared" si="8"/>
        <v>0</v>
      </c>
      <c r="O86" s="5">
        <f t="shared" si="8"/>
        <v>0</v>
      </c>
      <c r="P86" s="5">
        <f t="shared" si="8"/>
        <v>0</v>
      </c>
      <c r="Q86" s="5">
        <f t="shared" si="8"/>
        <v>0</v>
      </c>
      <c r="R86" s="5">
        <f t="shared" si="8"/>
        <v>0</v>
      </c>
      <c r="S86" s="5">
        <f t="shared" si="8"/>
        <v>0</v>
      </c>
    </row>
    <row r="87" spans="2:19" x14ac:dyDescent="0.35">
      <c r="B87">
        <v>7600</v>
      </c>
      <c r="C87" s="2" t="s">
        <v>104</v>
      </c>
      <c r="D87">
        <v>5</v>
      </c>
      <c r="F87" s="3">
        <f>'[5]Prosjekt 501 Adm Håndball'!F88+'[5]Prosjekt 502 Håndballskole'!F87+'[5]Input ny3'!F97+'[5]Prosjekt 290 Lagskonti'!F92+'[5]Prosjekt nytt2'!F97</f>
        <v>0</v>
      </c>
      <c r="G87" s="4">
        <v>1</v>
      </c>
      <c r="H87" s="5">
        <f t="shared" ref="H87:S95" si="9">IF($G87&lt;&gt;0,VLOOKUP($G87,Fordeling,H$4+3,FALSE)*$F87,0)</f>
        <v>0</v>
      </c>
      <c r="I87" s="5">
        <f t="shared" si="9"/>
        <v>0</v>
      </c>
      <c r="J87" s="5">
        <f t="shared" si="9"/>
        <v>0</v>
      </c>
      <c r="K87" s="5">
        <f t="shared" si="9"/>
        <v>0</v>
      </c>
      <c r="L87" s="5">
        <f t="shared" si="9"/>
        <v>0</v>
      </c>
      <c r="M87" s="5">
        <f t="shared" si="9"/>
        <v>0</v>
      </c>
      <c r="N87" s="5">
        <f t="shared" si="9"/>
        <v>0</v>
      </c>
      <c r="O87" s="5">
        <f t="shared" si="9"/>
        <v>0</v>
      </c>
      <c r="P87" s="5">
        <f t="shared" si="9"/>
        <v>0</v>
      </c>
      <c r="Q87" s="5">
        <f t="shared" si="9"/>
        <v>0</v>
      </c>
      <c r="R87" s="5">
        <f t="shared" si="9"/>
        <v>0</v>
      </c>
      <c r="S87" s="5">
        <f t="shared" si="9"/>
        <v>0</v>
      </c>
    </row>
    <row r="88" spans="2:19" x14ac:dyDescent="0.35">
      <c r="B88">
        <v>7770</v>
      </c>
      <c r="C88" s="2" t="s">
        <v>105</v>
      </c>
      <c r="D88">
        <v>5</v>
      </c>
      <c r="F88" s="3">
        <f>'[5]Prosjekt 501 Adm Håndball'!F89+'[5]Prosjekt 502 Håndballskole'!F88+'[5]Input ny3'!F98+'[5]Prosjekt 290 Lagskonti'!F93+'[5]Prosjekt nytt2'!F98</f>
        <v>0</v>
      </c>
      <c r="G88" s="4">
        <v>1</v>
      </c>
      <c r="H88" s="5">
        <f t="shared" si="9"/>
        <v>0</v>
      </c>
      <c r="I88" s="5">
        <f t="shared" si="9"/>
        <v>0</v>
      </c>
      <c r="J88" s="5">
        <f t="shared" si="9"/>
        <v>0</v>
      </c>
      <c r="K88" s="5">
        <f t="shared" si="9"/>
        <v>0</v>
      </c>
      <c r="L88" s="5">
        <f t="shared" si="9"/>
        <v>0</v>
      </c>
      <c r="M88" s="5">
        <f t="shared" si="9"/>
        <v>0</v>
      </c>
      <c r="N88" s="5">
        <f t="shared" si="9"/>
        <v>0</v>
      </c>
      <c r="O88" s="5">
        <f t="shared" si="9"/>
        <v>0</v>
      </c>
      <c r="P88" s="5">
        <f t="shared" si="9"/>
        <v>0</v>
      </c>
      <c r="Q88" s="5">
        <f t="shared" si="9"/>
        <v>0</v>
      </c>
      <c r="R88" s="5">
        <f t="shared" si="9"/>
        <v>0</v>
      </c>
      <c r="S88" s="5">
        <f t="shared" si="9"/>
        <v>0</v>
      </c>
    </row>
    <row r="89" spans="2:19" x14ac:dyDescent="0.35">
      <c r="B89">
        <v>7771</v>
      </c>
      <c r="C89" s="2" t="s">
        <v>106</v>
      </c>
      <c r="D89">
        <v>5</v>
      </c>
      <c r="F89" s="3">
        <f>'[5]Prosjekt 501 Adm Håndball'!F90+'[5]Prosjekt 502 Håndballskole'!F89+'[5]Input ny3'!F99+'[5]Prosjekt 290 Lagskonti'!F94+'[5]Prosjekt nytt2'!F99</f>
        <v>0</v>
      </c>
      <c r="G89" s="4">
        <v>1</v>
      </c>
      <c r="H89" s="5">
        <f t="shared" si="9"/>
        <v>0</v>
      </c>
      <c r="I89" s="5">
        <f t="shared" si="9"/>
        <v>0</v>
      </c>
      <c r="J89" s="5">
        <f t="shared" si="9"/>
        <v>0</v>
      </c>
      <c r="K89" s="5">
        <f t="shared" si="9"/>
        <v>0</v>
      </c>
      <c r="L89" s="5">
        <f t="shared" si="9"/>
        <v>0</v>
      </c>
      <c r="M89" s="5">
        <f t="shared" si="9"/>
        <v>0</v>
      </c>
      <c r="N89" s="5">
        <f t="shared" si="9"/>
        <v>0</v>
      </c>
      <c r="O89" s="5">
        <f t="shared" si="9"/>
        <v>0</v>
      </c>
      <c r="P89" s="5">
        <f t="shared" si="9"/>
        <v>0</v>
      </c>
      <c r="Q89" s="5">
        <f t="shared" si="9"/>
        <v>0</v>
      </c>
      <c r="R89" s="5">
        <f t="shared" si="9"/>
        <v>0</v>
      </c>
      <c r="S89" s="5">
        <f t="shared" si="9"/>
        <v>0</v>
      </c>
    </row>
    <row r="90" spans="2:19" x14ac:dyDescent="0.35">
      <c r="B90">
        <v>7790</v>
      </c>
      <c r="C90" s="17" t="s">
        <v>122</v>
      </c>
      <c r="D90">
        <v>5</v>
      </c>
      <c r="F90" s="3">
        <f>'[5]Prosjekt 501 Adm Håndball'!F91+'[5]Prosjekt 502 Håndballskole'!F90+'[5]Input ny3'!F90+'[5]Prosjekt 290 Lagskonti'!F90+'[5]Prosjekt nytt2'!F90</f>
        <v>200000</v>
      </c>
      <c r="G90" s="4">
        <v>1</v>
      </c>
      <c r="H90" s="5">
        <f t="shared" si="9"/>
        <v>16666.666666666664</v>
      </c>
      <c r="I90" s="5">
        <f t="shared" si="9"/>
        <v>16666.666666666664</v>
      </c>
      <c r="J90" s="5">
        <f t="shared" si="9"/>
        <v>16666.666666666664</v>
      </c>
      <c r="K90" s="5">
        <f t="shared" si="9"/>
        <v>16666.666666666664</v>
      </c>
      <c r="L90" s="5">
        <f t="shared" si="9"/>
        <v>16666.666666666664</v>
      </c>
      <c r="M90" s="5">
        <f t="shared" si="9"/>
        <v>16666.666666666664</v>
      </c>
      <c r="N90" s="5">
        <f t="shared" si="9"/>
        <v>16666.666666666664</v>
      </c>
      <c r="O90" s="5">
        <f t="shared" si="9"/>
        <v>16666.666666666664</v>
      </c>
      <c r="P90" s="5">
        <f t="shared" si="9"/>
        <v>16666.666666666664</v>
      </c>
      <c r="Q90" s="5">
        <f t="shared" si="9"/>
        <v>16666.666666666664</v>
      </c>
      <c r="R90" s="5">
        <f t="shared" si="9"/>
        <v>16666.666666666664</v>
      </c>
      <c r="S90" s="5">
        <f t="shared" si="9"/>
        <v>16666.666666666664</v>
      </c>
    </row>
    <row r="91" spans="2:19" x14ac:dyDescent="0.35">
      <c r="B91">
        <v>7798</v>
      </c>
      <c r="C91" s="2" t="s">
        <v>107</v>
      </c>
      <c r="D91">
        <v>5</v>
      </c>
      <c r="F91" s="3">
        <f>'[5]Prosjekt 501 Adm Håndball'!F92+'[5]Prosjekt 502 Håndballskole'!F91+'[5]Input ny3'!F91+'[5]Prosjekt 290 Lagskonti'!F91+'[5]Prosjekt nytt2'!F91</f>
        <v>10000</v>
      </c>
      <c r="G91" s="4">
        <v>1</v>
      </c>
      <c r="H91" s="5">
        <f t="shared" si="9"/>
        <v>833.33333333333326</v>
      </c>
      <c r="I91" s="5">
        <f t="shared" si="9"/>
        <v>833.33333333333326</v>
      </c>
      <c r="J91" s="5">
        <f t="shared" si="9"/>
        <v>833.33333333333326</v>
      </c>
      <c r="K91" s="5">
        <f t="shared" si="9"/>
        <v>833.33333333333326</v>
      </c>
      <c r="L91" s="5">
        <f t="shared" si="9"/>
        <v>833.33333333333326</v>
      </c>
      <c r="M91" s="5">
        <f t="shared" si="9"/>
        <v>833.33333333333326</v>
      </c>
      <c r="N91" s="5">
        <f t="shared" si="9"/>
        <v>833.33333333333326</v>
      </c>
      <c r="O91" s="5">
        <f t="shared" si="9"/>
        <v>833.33333333333326</v>
      </c>
      <c r="P91" s="5">
        <f t="shared" si="9"/>
        <v>833.33333333333326</v>
      </c>
      <c r="Q91" s="5">
        <f t="shared" si="9"/>
        <v>833.33333333333326</v>
      </c>
      <c r="R91" s="5">
        <f t="shared" si="9"/>
        <v>833.33333333333326</v>
      </c>
      <c r="S91" s="5">
        <f t="shared" si="9"/>
        <v>833.33333333333326</v>
      </c>
    </row>
    <row r="92" spans="2:19" x14ac:dyDescent="0.35">
      <c r="B92">
        <v>7830</v>
      </c>
      <c r="C92" s="2" t="s">
        <v>108</v>
      </c>
      <c r="D92">
        <v>5</v>
      </c>
      <c r="F92" s="3">
        <f>'[5]Prosjekt 501 Adm Håndball'!F93+'[5]Prosjekt 502 Håndballskole'!F92+'[5]Input ny3'!F92+'[5]Prosjekt 290 Lagskonti'!F92+'[5]Prosjekt nytt2'!F92</f>
        <v>0</v>
      </c>
      <c r="G92" s="4">
        <v>1</v>
      </c>
      <c r="H92" s="5">
        <f t="shared" si="9"/>
        <v>0</v>
      </c>
      <c r="I92" s="5">
        <f t="shared" si="9"/>
        <v>0</v>
      </c>
      <c r="J92" s="5">
        <f t="shared" si="9"/>
        <v>0</v>
      </c>
      <c r="K92" s="5">
        <f t="shared" si="9"/>
        <v>0</v>
      </c>
      <c r="L92" s="5">
        <f t="shared" si="9"/>
        <v>0</v>
      </c>
      <c r="M92" s="5">
        <f t="shared" si="9"/>
        <v>0</v>
      </c>
      <c r="N92" s="5">
        <f t="shared" si="9"/>
        <v>0</v>
      </c>
      <c r="O92" s="5">
        <f t="shared" si="9"/>
        <v>0</v>
      </c>
      <c r="P92" s="5">
        <f t="shared" si="9"/>
        <v>0</v>
      </c>
      <c r="Q92" s="5">
        <f t="shared" si="9"/>
        <v>0</v>
      </c>
      <c r="R92" s="5">
        <f t="shared" si="9"/>
        <v>0</v>
      </c>
      <c r="S92" s="5">
        <f t="shared" si="9"/>
        <v>0</v>
      </c>
    </row>
    <row r="93" spans="2:19" x14ac:dyDescent="0.35">
      <c r="B93">
        <v>8040</v>
      </c>
      <c r="C93" s="2" t="s">
        <v>109</v>
      </c>
      <c r="D93">
        <v>5</v>
      </c>
      <c r="F93" s="3">
        <f>'[5]Prosjekt 501 Adm Håndball'!F94+'[5]Prosjekt 502 Håndballskole'!F93+'[5]Input ny3'!F93+'[5]Prosjekt 290 Lagskonti'!F93+'[5]Prosjekt nytt2'!F93</f>
        <v>0</v>
      </c>
      <c r="G93" s="4">
        <v>1</v>
      </c>
      <c r="H93" s="5">
        <f t="shared" si="9"/>
        <v>0</v>
      </c>
      <c r="I93" s="5">
        <f t="shared" si="9"/>
        <v>0</v>
      </c>
      <c r="J93" s="5">
        <f t="shared" si="9"/>
        <v>0</v>
      </c>
      <c r="K93" s="5">
        <f t="shared" si="9"/>
        <v>0</v>
      </c>
      <c r="L93" s="5">
        <f t="shared" si="9"/>
        <v>0</v>
      </c>
      <c r="M93" s="5">
        <f t="shared" si="9"/>
        <v>0</v>
      </c>
      <c r="N93" s="5">
        <f t="shared" si="9"/>
        <v>0</v>
      </c>
      <c r="O93" s="5">
        <f t="shared" si="9"/>
        <v>0</v>
      </c>
      <c r="P93" s="5">
        <f t="shared" si="9"/>
        <v>0</v>
      </c>
      <c r="Q93" s="5">
        <f t="shared" si="9"/>
        <v>0</v>
      </c>
      <c r="R93" s="5">
        <f t="shared" si="9"/>
        <v>0</v>
      </c>
      <c r="S93" s="5">
        <f t="shared" si="9"/>
        <v>0</v>
      </c>
    </row>
    <row r="94" spans="2:19" x14ac:dyDescent="0.35">
      <c r="B94">
        <v>8140</v>
      </c>
      <c r="C94" s="2" t="s">
        <v>110</v>
      </c>
      <c r="D94">
        <v>5</v>
      </c>
      <c r="F94" s="3">
        <f>'[5]Prosjekt 501 Adm Håndball'!F95+'[5]Prosjekt 502 Håndballskole'!F94+'[5]Input ny3'!F94+'[5]Prosjekt 290 Lagskonti'!F94+'[5]Prosjekt nytt2'!F94</f>
        <v>0</v>
      </c>
      <c r="G94" s="4">
        <v>1</v>
      </c>
      <c r="H94" s="5">
        <f t="shared" si="9"/>
        <v>0</v>
      </c>
      <c r="I94" s="5">
        <f t="shared" si="9"/>
        <v>0</v>
      </c>
      <c r="J94" s="5">
        <f t="shared" si="9"/>
        <v>0</v>
      </c>
      <c r="K94" s="5">
        <f t="shared" si="9"/>
        <v>0</v>
      </c>
      <c r="L94" s="5">
        <f t="shared" si="9"/>
        <v>0</v>
      </c>
      <c r="M94" s="5">
        <f t="shared" si="9"/>
        <v>0</v>
      </c>
      <c r="N94" s="5">
        <f t="shared" si="9"/>
        <v>0</v>
      </c>
      <c r="O94" s="5">
        <f t="shared" si="9"/>
        <v>0</v>
      </c>
      <c r="P94" s="5">
        <f t="shared" si="9"/>
        <v>0</v>
      </c>
      <c r="Q94" s="5">
        <f t="shared" si="9"/>
        <v>0</v>
      </c>
      <c r="R94" s="5">
        <f t="shared" si="9"/>
        <v>0</v>
      </c>
      <c r="S94" s="5">
        <f t="shared" si="9"/>
        <v>0</v>
      </c>
    </row>
    <row r="95" spans="2:19" x14ac:dyDescent="0.35">
      <c r="B95">
        <v>8155</v>
      </c>
      <c r="C95" s="2" t="s">
        <v>123</v>
      </c>
      <c r="D95">
        <v>5</v>
      </c>
      <c r="F95" s="3">
        <f>'[5]Prosjekt 501 Adm Håndball'!F96+'[5]Prosjekt 502 Håndballskole'!F95+'[5]Input ny3'!F95+'[5]Prosjekt 290 Lagskonti'!F95+'[5]Prosjekt nytt2'!F95</f>
        <v>0</v>
      </c>
      <c r="G95" s="4">
        <v>1</v>
      </c>
      <c r="H95" s="5">
        <f t="shared" si="9"/>
        <v>0</v>
      </c>
      <c r="I95" s="5">
        <f t="shared" si="9"/>
        <v>0</v>
      </c>
      <c r="J95" s="5">
        <f t="shared" si="9"/>
        <v>0</v>
      </c>
      <c r="K95" s="5">
        <f t="shared" si="9"/>
        <v>0</v>
      </c>
      <c r="L95" s="5">
        <f t="shared" si="9"/>
        <v>0</v>
      </c>
      <c r="M95" s="5">
        <f t="shared" si="9"/>
        <v>0</v>
      </c>
      <c r="N95" s="5">
        <f t="shared" si="9"/>
        <v>0</v>
      </c>
      <c r="O95" s="5">
        <f t="shared" si="9"/>
        <v>0</v>
      </c>
      <c r="P95" s="5">
        <f t="shared" si="9"/>
        <v>0</v>
      </c>
      <c r="Q95" s="5">
        <f t="shared" si="9"/>
        <v>0</v>
      </c>
      <c r="R95" s="5">
        <f t="shared" si="9"/>
        <v>0</v>
      </c>
      <c r="S95" s="5">
        <f t="shared" si="9"/>
        <v>0</v>
      </c>
    </row>
    <row r="97" spans="3:6" x14ac:dyDescent="0.35">
      <c r="C97" s="17" t="s">
        <v>111</v>
      </c>
      <c r="F97" s="3">
        <f>SUM(F8:F26)</f>
        <v>837000</v>
      </c>
    </row>
    <row r="98" spans="3:6" x14ac:dyDescent="0.35">
      <c r="C98" s="17" t="s">
        <v>112</v>
      </c>
      <c r="F98" s="3">
        <f>SUM(F28:F95)</f>
        <v>775000</v>
      </c>
    </row>
    <row r="99" spans="3:6" x14ac:dyDescent="0.35">
      <c r="C99" s="17" t="s">
        <v>113</v>
      </c>
      <c r="F99" s="3">
        <f>F97-F98</f>
        <v>62000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E9999-79C0-4139-BA1D-8EA712599F52}">
  <dimension ref="A1:U97"/>
  <sheetViews>
    <sheetView workbookViewId="0">
      <selection activeCell="H40" sqref="H40"/>
    </sheetView>
  </sheetViews>
  <sheetFormatPr baseColWidth="10" defaultRowHeight="14.5" x14ac:dyDescent="0.35"/>
  <cols>
    <col min="1" max="1" width="1.453125" customWidth="1"/>
    <col min="2" max="2" width="8.08984375" bestFit="1" customWidth="1"/>
    <col min="3" max="3" width="31.453125" style="2" customWidth="1"/>
    <col min="4" max="5" width="9.36328125" customWidth="1"/>
    <col min="6" max="6" width="13.90625" style="3" bestFit="1" customWidth="1"/>
    <col min="7" max="7" width="9.90625" style="4" customWidth="1"/>
    <col min="8" max="15" width="10.90625" style="5"/>
    <col min="16" max="16" width="11.90625" style="5" bestFit="1" customWidth="1"/>
    <col min="17" max="19" width="10.90625" style="5"/>
    <col min="20" max="20" width="10.90625" style="6"/>
  </cols>
  <sheetData>
    <row r="1" spans="1:21" x14ac:dyDescent="0.35">
      <c r="A1" s="1"/>
      <c r="B1" s="1"/>
      <c r="G1" s="18" t="s">
        <v>114</v>
      </c>
      <c r="H1" s="19"/>
      <c r="I1" s="19"/>
      <c r="J1" s="19"/>
      <c r="K1" s="19"/>
    </row>
    <row r="2" spans="1:21" x14ac:dyDescent="0.35">
      <c r="A2" s="1"/>
      <c r="B2" s="1"/>
      <c r="G2" s="18" t="s">
        <v>115</v>
      </c>
      <c r="H2" s="20"/>
      <c r="I2" s="20"/>
      <c r="J2" s="20"/>
      <c r="K2" s="19"/>
    </row>
    <row r="3" spans="1:21" x14ac:dyDescent="0.35">
      <c r="G3" s="18" t="s">
        <v>116</v>
      </c>
      <c r="H3" s="20"/>
      <c r="I3" s="20"/>
      <c r="J3" s="20"/>
      <c r="K3" s="19"/>
    </row>
    <row r="4" spans="1:21" x14ac:dyDescent="0.35">
      <c r="H4" s="9">
        <v>1</v>
      </c>
      <c r="I4" s="9">
        <v>2</v>
      </c>
      <c r="J4" s="9">
        <v>3</v>
      </c>
      <c r="K4" s="9">
        <v>4</v>
      </c>
      <c r="L4" s="9">
        <v>5</v>
      </c>
      <c r="M4" s="9">
        <v>6</v>
      </c>
      <c r="N4" s="9">
        <v>7</v>
      </c>
      <c r="O4" s="9">
        <v>8</v>
      </c>
      <c r="P4" s="9">
        <v>9</v>
      </c>
      <c r="Q4" s="9">
        <v>10</v>
      </c>
      <c r="R4" s="9">
        <v>11</v>
      </c>
      <c r="S4" s="9">
        <v>12</v>
      </c>
      <c r="T4" s="9">
        <v>12</v>
      </c>
    </row>
    <row r="5" spans="1:21" s="10" customFormat="1" ht="13" x14ac:dyDescent="0.3">
      <c r="B5" s="10" t="s">
        <v>2</v>
      </c>
      <c r="C5" s="11" t="s">
        <v>3</v>
      </c>
      <c r="D5" s="12" t="s">
        <v>4</v>
      </c>
      <c r="E5" s="12" t="s">
        <v>59</v>
      </c>
      <c r="F5" s="13" t="s">
        <v>117</v>
      </c>
      <c r="G5" s="14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13" t="s">
        <v>12</v>
      </c>
      <c r="M5" s="13" t="s">
        <v>13</v>
      </c>
      <c r="N5" s="13" t="s">
        <v>14</v>
      </c>
      <c r="O5" s="13" t="s">
        <v>15</v>
      </c>
      <c r="P5" s="13" t="s">
        <v>16</v>
      </c>
      <c r="Q5" s="13" t="s">
        <v>17</v>
      </c>
      <c r="R5" s="13" t="s">
        <v>18</v>
      </c>
      <c r="S5" s="13" t="s">
        <v>19</v>
      </c>
      <c r="T5" s="13" t="s">
        <v>20</v>
      </c>
    </row>
    <row r="6" spans="1:21" ht="5.25" customHeight="1" x14ac:dyDescent="0.35"/>
    <row r="7" spans="1:21" x14ac:dyDescent="0.35">
      <c r="B7">
        <v>3000</v>
      </c>
      <c r="C7" s="15" t="s">
        <v>21</v>
      </c>
      <c r="D7">
        <v>6</v>
      </c>
      <c r="F7" s="3">
        <f>'[6]Input 601 - Administrasjon'!F7+'[6]Prosjekt 602 - Helt konge'!F7+'[6]Prosjekt 603 - Ottestadrennet'!F7+'[6] Prosjekt 607 - Snøproduksjon'!F7+'[6]Prosjekt 604 - Ottestadstien'!F7+'[6]Prosjekt 605 - Nytt prosjekt'!F7</f>
        <v>107610</v>
      </c>
      <c r="G7" s="4">
        <v>1</v>
      </c>
      <c r="H7" s="5">
        <f t="shared" ref="H7:S9" si="0">IF($G7&lt;&gt;0,VLOOKUP($G7,Fordeling,H$4+3,FALSE)*$F7,0)</f>
        <v>8967.5</v>
      </c>
      <c r="I7" s="5">
        <f t="shared" si="0"/>
        <v>8967.5</v>
      </c>
      <c r="J7" s="5">
        <f t="shared" si="0"/>
        <v>8967.5</v>
      </c>
      <c r="K7" s="5">
        <f t="shared" si="0"/>
        <v>8967.5</v>
      </c>
      <c r="L7" s="5">
        <f t="shared" si="0"/>
        <v>8967.5</v>
      </c>
      <c r="M7" s="5">
        <f t="shared" si="0"/>
        <v>8967.5</v>
      </c>
      <c r="N7" s="5">
        <f t="shared" si="0"/>
        <v>8967.5</v>
      </c>
      <c r="O7" s="5">
        <f t="shared" si="0"/>
        <v>8967.5</v>
      </c>
      <c r="P7" s="5">
        <f t="shared" si="0"/>
        <v>8967.5</v>
      </c>
      <c r="Q7" s="5">
        <f t="shared" si="0"/>
        <v>8967.5</v>
      </c>
      <c r="R7" s="5">
        <f t="shared" si="0"/>
        <v>8967.5</v>
      </c>
      <c r="S7" s="5">
        <f t="shared" si="0"/>
        <v>8967.5</v>
      </c>
    </row>
    <row r="8" spans="1:21" x14ac:dyDescent="0.35">
      <c r="B8">
        <v>3010</v>
      </c>
      <c r="C8" s="2" t="s">
        <v>22</v>
      </c>
      <c r="D8">
        <v>6</v>
      </c>
      <c r="F8" s="3">
        <f>'[6]Input 601 - Administrasjon'!F8+'[6]Prosjekt 602 - Helt konge'!F8+'[6]Prosjekt 603 - Ottestadrennet'!F8+'[6] Prosjekt 607 - Snøproduksjon'!F8+'[6]Prosjekt 604 - Ottestadstien'!F8+'[6]Prosjekt 605 - Nytt prosjekt'!F8</f>
        <v>15000</v>
      </c>
      <c r="G8" s="4">
        <v>1</v>
      </c>
      <c r="H8" s="5">
        <f t="shared" si="0"/>
        <v>1250</v>
      </c>
      <c r="I8" s="5">
        <f t="shared" si="0"/>
        <v>1250</v>
      </c>
      <c r="J8" s="5">
        <f t="shared" si="0"/>
        <v>1250</v>
      </c>
      <c r="K8" s="5">
        <f t="shared" si="0"/>
        <v>1250</v>
      </c>
      <c r="L8" s="5">
        <f t="shared" si="0"/>
        <v>1250</v>
      </c>
      <c r="M8" s="5">
        <f t="shared" si="0"/>
        <v>1250</v>
      </c>
      <c r="N8" s="5">
        <f t="shared" si="0"/>
        <v>1250</v>
      </c>
      <c r="O8" s="5">
        <f t="shared" si="0"/>
        <v>1250</v>
      </c>
      <c r="P8" s="5">
        <f t="shared" si="0"/>
        <v>1250</v>
      </c>
      <c r="Q8" s="5">
        <f t="shared" si="0"/>
        <v>1250</v>
      </c>
      <c r="R8" s="5">
        <f t="shared" si="0"/>
        <v>1250</v>
      </c>
      <c r="S8" s="5">
        <f t="shared" si="0"/>
        <v>1250</v>
      </c>
    </row>
    <row r="9" spans="1:21" x14ac:dyDescent="0.35">
      <c r="B9">
        <v>3100</v>
      </c>
      <c r="C9" s="15" t="s">
        <v>23</v>
      </c>
      <c r="D9">
        <v>6</v>
      </c>
      <c r="F9" s="3">
        <f>'[6]Input 601 - Administrasjon'!F9+'[6]Prosjekt 602 - Helt konge'!F9+'[6]Prosjekt 603 - Ottestadrennet'!F9+'[6] Prosjekt 607 - Snøproduksjon'!F9+'[6]Prosjekt 604 - Ottestadstien'!F9+'[6]Prosjekt 605 - Nytt prosjekt'!F9</f>
        <v>20000</v>
      </c>
      <c r="G9" s="4">
        <v>1</v>
      </c>
      <c r="H9" s="5">
        <f t="shared" si="0"/>
        <v>1666.6666666666665</v>
      </c>
      <c r="I9" s="5">
        <f t="shared" si="0"/>
        <v>1666.6666666666665</v>
      </c>
      <c r="J9" s="5">
        <f t="shared" si="0"/>
        <v>1666.6666666666665</v>
      </c>
      <c r="K9" s="5">
        <f t="shared" si="0"/>
        <v>1666.6666666666665</v>
      </c>
      <c r="L9" s="5">
        <f t="shared" si="0"/>
        <v>1666.6666666666665</v>
      </c>
      <c r="M9" s="5">
        <f t="shared" si="0"/>
        <v>1666.6666666666665</v>
      </c>
      <c r="N9" s="5">
        <f t="shared" si="0"/>
        <v>1666.6666666666665</v>
      </c>
      <c r="O9" s="5">
        <f t="shared" si="0"/>
        <v>1666.6666666666665</v>
      </c>
      <c r="P9" s="5">
        <f t="shared" si="0"/>
        <v>1666.6666666666665</v>
      </c>
      <c r="Q9" s="5">
        <f t="shared" si="0"/>
        <v>1666.6666666666665</v>
      </c>
      <c r="R9" s="5">
        <f t="shared" si="0"/>
        <v>1666.6666666666665</v>
      </c>
      <c r="S9" s="5">
        <f t="shared" si="0"/>
        <v>1666.6666666666665</v>
      </c>
      <c r="U9" s="21"/>
    </row>
    <row r="10" spans="1:21" x14ac:dyDescent="0.35">
      <c r="B10">
        <v>3210</v>
      </c>
      <c r="C10" s="2" t="s">
        <v>24</v>
      </c>
      <c r="D10">
        <v>6</v>
      </c>
      <c r="F10" s="3">
        <f>'[6]Input 601 - Administrasjon'!F10+'[6]Prosjekt 602 - Helt konge'!F10+'[6]Prosjekt 603 - Ottestadrennet'!F10+'[6] Prosjekt 607 - Snøproduksjon'!F10+'[6]Prosjekt 604 - Ottestadstien'!F10+'[6]Prosjekt 605 - Nytt prosjekt'!F10</f>
        <v>130000</v>
      </c>
      <c r="G10" s="4">
        <v>1</v>
      </c>
      <c r="H10" s="5">
        <f t="shared" ref="H10:S17" si="1">IF($G10&lt;&gt;0,VLOOKUP($G10,Fordeling,H$4+3,FALSE)*$F10,0)</f>
        <v>10833.333333333332</v>
      </c>
      <c r="I10" s="5">
        <f t="shared" si="1"/>
        <v>10833.333333333332</v>
      </c>
      <c r="J10" s="5">
        <f t="shared" si="1"/>
        <v>10833.333333333332</v>
      </c>
      <c r="K10" s="5">
        <f t="shared" si="1"/>
        <v>10833.333333333332</v>
      </c>
      <c r="L10" s="5">
        <f t="shared" si="1"/>
        <v>10833.333333333332</v>
      </c>
      <c r="M10" s="5">
        <f t="shared" si="1"/>
        <v>10833.333333333332</v>
      </c>
      <c r="N10" s="5">
        <f t="shared" si="1"/>
        <v>10833.333333333332</v>
      </c>
      <c r="O10" s="5">
        <f t="shared" si="1"/>
        <v>10833.333333333332</v>
      </c>
      <c r="P10" s="5">
        <f t="shared" si="1"/>
        <v>10833.333333333332</v>
      </c>
      <c r="Q10" s="5">
        <f t="shared" si="1"/>
        <v>10833.333333333332</v>
      </c>
      <c r="R10" s="5">
        <f t="shared" si="1"/>
        <v>10833.333333333332</v>
      </c>
      <c r="S10" s="5">
        <f t="shared" si="1"/>
        <v>10833.333333333332</v>
      </c>
    </row>
    <row r="11" spans="1:21" x14ac:dyDescent="0.35">
      <c r="B11">
        <v>3400</v>
      </c>
      <c r="C11" s="2" t="s">
        <v>25</v>
      </c>
      <c r="D11">
        <v>6</v>
      </c>
      <c r="F11" s="3">
        <f>'[6]Input 601 - Administrasjon'!F11+'[6]Prosjekt 602 - Helt konge'!F11+'[6]Prosjekt 603 - Ottestadrennet'!F11+'[6] Prosjekt 607 - Snøproduksjon'!F11+'[6]Prosjekt 604 - Ottestadstien'!F11+'[6]Prosjekt 605 - Nytt prosjekt'!F11</f>
        <v>22500</v>
      </c>
      <c r="G11" s="4">
        <v>1</v>
      </c>
      <c r="H11" s="5">
        <f t="shared" si="1"/>
        <v>1875</v>
      </c>
      <c r="I11" s="5">
        <f t="shared" si="1"/>
        <v>1875</v>
      </c>
      <c r="J11" s="5">
        <f t="shared" si="1"/>
        <v>1875</v>
      </c>
      <c r="K11" s="5">
        <f t="shared" si="1"/>
        <v>1875</v>
      </c>
      <c r="L11" s="5">
        <f t="shared" si="1"/>
        <v>1875</v>
      </c>
      <c r="M11" s="5">
        <f t="shared" si="1"/>
        <v>1875</v>
      </c>
      <c r="N11" s="5">
        <f t="shared" si="1"/>
        <v>1875</v>
      </c>
      <c r="O11" s="5">
        <f t="shared" si="1"/>
        <v>1875</v>
      </c>
      <c r="P11" s="5">
        <f t="shared" si="1"/>
        <v>1875</v>
      </c>
      <c r="Q11" s="5">
        <f t="shared" si="1"/>
        <v>1875</v>
      </c>
      <c r="R11" s="5">
        <f t="shared" si="1"/>
        <v>1875</v>
      </c>
      <c r="S11" s="5">
        <f t="shared" si="1"/>
        <v>1875</v>
      </c>
    </row>
    <row r="12" spans="1:21" x14ac:dyDescent="0.35">
      <c r="B12">
        <v>3442</v>
      </c>
      <c r="C12" s="2" t="s">
        <v>26</v>
      </c>
      <c r="D12">
        <v>6</v>
      </c>
      <c r="F12" s="3">
        <f>'[6]Input 601 - Administrasjon'!F12+'[6]Prosjekt 602 - Helt konge'!F12+'[6]Prosjekt 603 - Ottestadrennet'!F12+'[6] Prosjekt 607 - Snøproduksjon'!F12+'[6]Prosjekt 604 - Ottestadstien'!F12+'[6]Prosjekt 605 - Nytt prosjekt'!F12</f>
        <v>15000</v>
      </c>
      <c r="G12" s="4">
        <v>1</v>
      </c>
      <c r="H12" s="5">
        <f t="shared" si="1"/>
        <v>1250</v>
      </c>
      <c r="I12" s="5">
        <f t="shared" si="1"/>
        <v>1250</v>
      </c>
      <c r="J12" s="5">
        <f t="shared" si="1"/>
        <v>1250</v>
      </c>
      <c r="K12" s="5">
        <f t="shared" si="1"/>
        <v>1250</v>
      </c>
      <c r="L12" s="5">
        <f t="shared" si="1"/>
        <v>1250</v>
      </c>
      <c r="M12" s="5">
        <f t="shared" si="1"/>
        <v>1250</v>
      </c>
      <c r="N12" s="5">
        <f t="shared" si="1"/>
        <v>1250</v>
      </c>
      <c r="O12" s="5">
        <f t="shared" si="1"/>
        <v>1250</v>
      </c>
      <c r="P12" s="5">
        <f t="shared" si="1"/>
        <v>1250</v>
      </c>
      <c r="Q12" s="5">
        <f t="shared" si="1"/>
        <v>1250</v>
      </c>
      <c r="R12" s="5">
        <f t="shared" si="1"/>
        <v>1250</v>
      </c>
      <c r="S12" s="5">
        <f t="shared" si="1"/>
        <v>1250</v>
      </c>
    </row>
    <row r="13" spans="1:21" x14ac:dyDescent="0.35">
      <c r="B13">
        <v>3455</v>
      </c>
      <c r="C13" s="2" t="s">
        <v>29</v>
      </c>
      <c r="D13">
        <v>6</v>
      </c>
      <c r="F13" s="3">
        <f>'[6]Input 601 - Administrasjon'!F13+'[6]Prosjekt 602 - Helt konge'!F13+'[6]Prosjekt 603 - Ottestadrennet'!F13+'[6] Prosjekt 607 - Snøproduksjon'!F13+'[6]Prosjekt 604 - Ottestadstien'!F13+'[6]Prosjekt 605 - Nytt prosjekt'!F13</f>
        <v>0</v>
      </c>
      <c r="G13" s="4">
        <v>1</v>
      </c>
      <c r="H13" s="5">
        <f t="shared" si="1"/>
        <v>0</v>
      </c>
      <c r="I13" s="5">
        <f t="shared" si="1"/>
        <v>0</v>
      </c>
      <c r="J13" s="5">
        <f t="shared" si="1"/>
        <v>0</v>
      </c>
      <c r="K13" s="5">
        <f t="shared" si="1"/>
        <v>0</v>
      </c>
      <c r="L13" s="5">
        <f t="shared" si="1"/>
        <v>0</v>
      </c>
      <c r="M13" s="5">
        <f t="shared" si="1"/>
        <v>0</v>
      </c>
      <c r="N13" s="5">
        <f t="shared" si="1"/>
        <v>0</v>
      </c>
      <c r="O13" s="5">
        <f t="shared" si="1"/>
        <v>0</v>
      </c>
      <c r="P13" s="5">
        <f t="shared" si="1"/>
        <v>0</v>
      </c>
      <c r="Q13" s="5">
        <f t="shared" si="1"/>
        <v>0</v>
      </c>
      <c r="R13" s="5">
        <f t="shared" si="1"/>
        <v>0</v>
      </c>
      <c r="S13" s="5">
        <f t="shared" si="1"/>
        <v>0</v>
      </c>
    </row>
    <row r="14" spans="1:21" x14ac:dyDescent="0.35">
      <c r="B14">
        <v>3601</v>
      </c>
      <c r="C14" s="2" t="s">
        <v>30</v>
      </c>
      <c r="D14">
        <v>6</v>
      </c>
      <c r="F14" s="3">
        <f>'[6]Input 601 - Administrasjon'!F14+'[6]Prosjekt 602 - Helt konge'!F14+'[6]Prosjekt 603 - Ottestadrennet'!F11+'[6] Prosjekt 607 - Snøproduksjon'!F14+'[6]Prosjekt 604 - Ottestadstien'!F14+'[6]Prosjekt 605 - Nytt prosjekt'!F14</f>
        <v>0</v>
      </c>
      <c r="G14" s="4">
        <v>1</v>
      </c>
      <c r="H14" s="5">
        <f t="shared" si="1"/>
        <v>0</v>
      </c>
      <c r="I14" s="5">
        <f t="shared" si="1"/>
        <v>0</v>
      </c>
      <c r="J14" s="5">
        <f t="shared" si="1"/>
        <v>0</v>
      </c>
      <c r="K14" s="5">
        <f t="shared" si="1"/>
        <v>0</v>
      </c>
      <c r="L14" s="5">
        <f t="shared" si="1"/>
        <v>0</v>
      </c>
      <c r="M14" s="5">
        <f t="shared" si="1"/>
        <v>0</v>
      </c>
      <c r="N14" s="5">
        <f t="shared" si="1"/>
        <v>0</v>
      </c>
      <c r="O14" s="5">
        <f t="shared" si="1"/>
        <v>0</v>
      </c>
      <c r="P14" s="5">
        <f t="shared" si="1"/>
        <v>0</v>
      </c>
      <c r="Q14" s="5">
        <f t="shared" si="1"/>
        <v>0</v>
      </c>
      <c r="R14" s="5">
        <f t="shared" si="1"/>
        <v>0</v>
      </c>
      <c r="S14" s="5">
        <f t="shared" si="1"/>
        <v>0</v>
      </c>
    </row>
    <row r="15" spans="1:21" x14ac:dyDescent="0.35">
      <c r="B15">
        <v>3602</v>
      </c>
      <c r="C15" s="2" t="s">
        <v>31</v>
      </c>
      <c r="D15">
        <v>6</v>
      </c>
      <c r="F15" s="3">
        <f>'[6]Input 601 - Administrasjon'!F15+'[6]Prosjekt 602 - Helt konge'!F15+'[6]Prosjekt 603 - Ottestadrennet'!F12+'[6] Prosjekt 607 - Snøproduksjon'!F15+'[6]Prosjekt 604 - Ottestadstien'!F15+'[6]Prosjekt 605 - Nytt prosjekt'!F15</f>
        <v>5000</v>
      </c>
      <c r="G15" s="4">
        <v>1</v>
      </c>
      <c r="H15" s="5">
        <f t="shared" si="1"/>
        <v>416.66666666666663</v>
      </c>
      <c r="I15" s="5">
        <f t="shared" si="1"/>
        <v>416.66666666666663</v>
      </c>
      <c r="J15" s="5">
        <f t="shared" si="1"/>
        <v>416.66666666666663</v>
      </c>
      <c r="K15" s="5">
        <f t="shared" si="1"/>
        <v>416.66666666666663</v>
      </c>
      <c r="L15" s="5">
        <f t="shared" si="1"/>
        <v>416.66666666666663</v>
      </c>
      <c r="M15" s="5">
        <f t="shared" si="1"/>
        <v>416.66666666666663</v>
      </c>
      <c r="N15" s="5">
        <f t="shared" si="1"/>
        <v>416.66666666666663</v>
      </c>
      <c r="O15" s="5">
        <f t="shared" si="1"/>
        <v>416.66666666666663</v>
      </c>
      <c r="P15" s="5">
        <f t="shared" si="1"/>
        <v>416.66666666666663</v>
      </c>
      <c r="Q15" s="5">
        <f t="shared" si="1"/>
        <v>416.66666666666663</v>
      </c>
      <c r="R15" s="5">
        <f t="shared" si="1"/>
        <v>416.66666666666663</v>
      </c>
      <c r="S15" s="5">
        <f t="shared" si="1"/>
        <v>416.66666666666663</v>
      </c>
    </row>
    <row r="16" spans="1:21" x14ac:dyDescent="0.35">
      <c r="B16">
        <v>3700</v>
      </c>
      <c r="C16" s="2" t="s">
        <v>32</v>
      </c>
      <c r="D16">
        <v>6</v>
      </c>
      <c r="F16" s="3">
        <f>'[6]Input 601 - Administrasjon'!F16+'[6]Prosjekt 602 - Helt konge'!F16+'[6]Prosjekt 603 - Ottestadrennet'!F13+'[6] Prosjekt 607 - Snøproduksjon'!F16+'[6]Prosjekt 604 - Ottestadstien'!F16+'[6]Prosjekt 605 - Nytt prosjekt'!F16</f>
        <v>0</v>
      </c>
      <c r="G16" s="4">
        <v>1</v>
      </c>
      <c r="H16" s="5">
        <f t="shared" si="1"/>
        <v>0</v>
      </c>
      <c r="I16" s="5">
        <f t="shared" si="1"/>
        <v>0</v>
      </c>
      <c r="J16" s="5">
        <f t="shared" si="1"/>
        <v>0</v>
      </c>
      <c r="K16" s="5">
        <f t="shared" si="1"/>
        <v>0</v>
      </c>
      <c r="L16" s="5">
        <f t="shared" si="1"/>
        <v>0</v>
      </c>
      <c r="M16" s="5">
        <f t="shared" si="1"/>
        <v>0</v>
      </c>
      <c r="N16" s="5">
        <f t="shared" si="1"/>
        <v>0</v>
      </c>
      <c r="O16" s="5">
        <f t="shared" si="1"/>
        <v>0</v>
      </c>
      <c r="P16" s="5">
        <f t="shared" si="1"/>
        <v>0</v>
      </c>
      <c r="Q16" s="5">
        <f t="shared" si="1"/>
        <v>0</v>
      </c>
      <c r="R16" s="5">
        <f t="shared" si="1"/>
        <v>0</v>
      </c>
      <c r="S16" s="5">
        <f t="shared" si="1"/>
        <v>0</v>
      </c>
    </row>
    <row r="17" spans="2:21" x14ac:dyDescent="0.35">
      <c r="B17">
        <v>3900</v>
      </c>
      <c r="C17" s="2" t="s">
        <v>33</v>
      </c>
      <c r="D17">
        <v>6</v>
      </c>
      <c r="F17" s="3">
        <f>'[6]Input 601 - Administrasjon'!F17+'[6]Prosjekt 602 - Helt konge'!F17+'[6]Prosjekt 603 - Ottestadrennet'!F14+'[6] Prosjekt 607 - Snøproduksjon'!F17+'[6]Prosjekt 604 - Ottestadstien'!F17+'[6]Prosjekt 605 - Nytt prosjekt'!F17</f>
        <v>122140</v>
      </c>
      <c r="G17" s="4">
        <v>1</v>
      </c>
      <c r="H17" s="5">
        <f t="shared" si="1"/>
        <v>10178.333333333332</v>
      </c>
      <c r="I17" s="5">
        <f t="shared" si="1"/>
        <v>10178.333333333332</v>
      </c>
      <c r="J17" s="5">
        <f t="shared" si="1"/>
        <v>10178.333333333332</v>
      </c>
      <c r="K17" s="5">
        <f t="shared" si="1"/>
        <v>10178.333333333332</v>
      </c>
      <c r="L17" s="5">
        <f t="shared" si="1"/>
        <v>10178.333333333332</v>
      </c>
      <c r="M17" s="5">
        <f t="shared" si="1"/>
        <v>10178.333333333332</v>
      </c>
      <c r="N17" s="5">
        <f t="shared" si="1"/>
        <v>10178.333333333332</v>
      </c>
      <c r="O17" s="5">
        <f t="shared" si="1"/>
        <v>10178.333333333332</v>
      </c>
      <c r="P17" s="5">
        <f t="shared" si="1"/>
        <v>10178.333333333332</v>
      </c>
      <c r="Q17" s="5">
        <f t="shared" si="1"/>
        <v>10178.333333333332</v>
      </c>
      <c r="R17" s="5">
        <f t="shared" si="1"/>
        <v>10178.333333333332</v>
      </c>
      <c r="S17" s="5">
        <f t="shared" si="1"/>
        <v>10178.333333333332</v>
      </c>
    </row>
    <row r="18" spans="2:21" x14ac:dyDescent="0.35">
      <c r="B18">
        <v>3910</v>
      </c>
      <c r="C18" s="2" t="s">
        <v>34</v>
      </c>
      <c r="D18">
        <v>6</v>
      </c>
      <c r="F18" s="3">
        <f>'[6]Input 601 - Administrasjon'!F18+'[6]Prosjekt 602 - Helt konge'!F18+'[6]Prosjekt 603 - Ottestadrennet'!F18+'[6] Prosjekt 607 - Snøproduksjon'!F18+'[6]Prosjekt 604 - Ottestadstien'!F18+'[6]Prosjekt 605 - Nytt prosjekt'!F18</f>
        <v>12000</v>
      </c>
      <c r="G18" s="4">
        <v>1</v>
      </c>
      <c r="H18" s="5">
        <f t="shared" ref="H18:S27" si="2">IF($G18&lt;&gt;0,VLOOKUP($G18,Fordeling,H$4+3,FALSE)*$F18,0)</f>
        <v>1000</v>
      </c>
      <c r="I18" s="5">
        <f t="shared" si="2"/>
        <v>1000</v>
      </c>
      <c r="J18" s="5">
        <f t="shared" si="2"/>
        <v>1000</v>
      </c>
      <c r="K18" s="5">
        <f t="shared" si="2"/>
        <v>1000</v>
      </c>
      <c r="L18" s="5">
        <f t="shared" si="2"/>
        <v>1000</v>
      </c>
      <c r="M18" s="5">
        <f t="shared" si="2"/>
        <v>1000</v>
      </c>
      <c r="N18" s="5">
        <f t="shared" si="2"/>
        <v>1000</v>
      </c>
      <c r="O18" s="5">
        <f t="shared" si="2"/>
        <v>1000</v>
      </c>
      <c r="P18" s="5">
        <f t="shared" si="2"/>
        <v>1000</v>
      </c>
      <c r="Q18" s="5">
        <f t="shared" si="2"/>
        <v>1000</v>
      </c>
      <c r="R18" s="5">
        <f t="shared" si="2"/>
        <v>1000</v>
      </c>
      <c r="S18" s="5">
        <f t="shared" si="2"/>
        <v>1000</v>
      </c>
    </row>
    <row r="19" spans="2:21" x14ac:dyDescent="0.35">
      <c r="B19">
        <v>3920</v>
      </c>
      <c r="C19" s="2" t="s">
        <v>35</v>
      </c>
      <c r="D19">
        <v>6</v>
      </c>
      <c r="F19" s="3">
        <f>'[6]Input 601 - Administrasjon'!F19+'[6]Prosjekt 602 - Helt konge'!F19+'[6]Prosjekt 603 - Ottestadrennet'!F14+'[6] Prosjekt 607 - Snøproduksjon'!F19+'[6]Prosjekt 604 - Ottestadstien'!F19+'[6]Prosjekt 605 - Nytt prosjekt'!F19</f>
        <v>0</v>
      </c>
      <c r="G19" s="4">
        <v>1</v>
      </c>
      <c r="H19" s="5">
        <f t="shared" si="2"/>
        <v>0</v>
      </c>
      <c r="I19" s="5">
        <f t="shared" si="2"/>
        <v>0</v>
      </c>
      <c r="J19" s="5">
        <f t="shared" si="2"/>
        <v>0</v>
      </c>
      <c r="K19" s="5">
        <f t="shared" si="2"/>
        <v>0</v>
      </c>
      <c r="L19" s="5">
        <f t="shared" si="2"/>
        <v>0</v>
      </c>
      <c r="M19" s="5">
        <f t="shared" si="2"/>
        <v>0</v>
      </c>
      <c r="N19" s="5">
        <f t="shared" si="2"/>
        <v>0</v>
      </c>
      <c r="O19" s="5">
        <f t="shared" si="2"/>
        <v>0</v>
      </c>
      <c r="P19" s="5">
        <f t="shared" si="2"/>
        <v>0</v>
      </c>
      <c r="Q19" s="5">
        <f t="shared" si="2"/>
        <v>0</v>
      </c>
      <c r="R19" s="5">
        <f t="shared" si="2"/>
        <v>0</v>
      </c>
      <c r="S19" s="5">
        <f t="shared" si="2"/>
        <v>0</v>
      </c>
    </row>
    <row r="20" spans="2:21" x14ac:dyDescent="0.35">
      <c r="B20">
        <v>3930</v>
      </c>
      <c r="C20" s="2" t="s">
        <v>36</v>
      </c>
      <c r="D20">
        <v>6</v>
      </c>
      <c r="F20" s="3">
        <f>'[6]Input 601 - Administrasjon'!F20+'[6]Prosjekt 602 - Helt konge'!F20+'[6]Prosjekt 603 - Ottestadrennet'!F15+'[6] Prosjekt 607 - Snøproduksjon'!F20+'[6]Prosjekt 604 - Ottestadstien'!F20+'[6]Prosjekt 605 - Nytt prosjekt'!F20</f>
        <v>110000</v>
      </c>
      <c r="G20" s="4">
        <v>1</v>
      </c>
      <c r="H20" s="5">
        <f t="shared" si="2"/>
        <v>9166.6666666666661</v>
      </c>
      <c r="I20" s="5">
        <f t="shared" si="2"/>
        <v>9166.6666666666661</v>
      </c>
      <c r="J20" s="5">
        <f t="shared" si="2"/>
        <v>9166.6666666666661</v>
      </c>
      <c r="K20" s="5">
        <f t="shared" si="2"/>
        <v>9166.6666666666661</v>
      </c>
      <c r="L20" s="5">
        <f t="shared" si="2"/>
        <v>9166.6666666666661</v>
      </c>
      <c r="M20" s="5">
        <f t="shared" si="2"/>
        <v>9166.6666666666661</v>
      </c>
      <c r="N20" s="5">
        <f t="shared" si="2"/>
        <v>9166.6666666666661</v>
      </c>
      <c r="O20" s="5">
        <f t="shared" si="2"/>
        <v>9166.6666666666661</v>
      </c>
      <c r="P20" s="5">
        <f t="shared" si="2"/>
        <v>9166.6666666666661</v>
      </c>
      <c r="Q20" s="5">
        <f t="shared" si="2"/>
        <v>9166.6666666666661</v>
      </c>
      <c r="R20" s="5">
        <f t="shared" si="2"/>
        <v>9166.6666666666661</v>
      </c>
      <c r="S20" s="5">
        <f t="shared" si="2"/>
        <v>9166.6666666666661</v>
      </c>
    </row>
    <row r="21" spans="2:21" x14ac:dyDescent="0.35">
      <c r="B21">
        <v>3960</v>
      </c>
      <c r="C21" s="2" t="s">
        <v>37</v>
      </c>
      <c r="D21">
        <v>6</v>
      </c>
      <c r="F21" s="3">
        <f>'[6]Input 601 - Administrasjon'!F21+'[6]Prosjekt 602 - Helt konge'!F21+'[6]Prosjekt 603 - Ottestadrennet'!F16+'[6] Prosjekt 607 - Snøproduksjon'!F21+'[6]Prosjekt 604 - Ottestadstien'!F21+'[6]Prosjekt 605 - Nytt prosjekt'!F21</f>
        <v>0</v>
      </c>
      <c r="G21" s="4">
        <v>1</v>
      </c>
      <c r="H21" s="5">
        <f t="shared" si="2"/>
        <v>0</v>
      </c>
      <c r="I21" s="5">
        <f t="shared" si="2"/>
        <v>0</v>
      </c>
      <c r="J21" s="5">
        <f t="shared" si="2"/>
        <v>0</v>
      </c>
      <c r="K21" s="5">
        <f t="shared" si="2"/>
        <v>0</v>
      </c>
      <c r="L21" s="5">
        <f t="shared" si="2"/>
        <v>0</v>
      </c>
      <c r="M21" s="5">
        <f t="shared" si="2"/>
        <v>0</v>
      </c>
      <c r="N21" s="5">
        <f t="shared" si="2"/>
        <v>0</v>
      </c>
      <c r="O21" s="5">
        <f t="shared" si="2"/>
        <v>0</v>
      </c>
      <c r="P21" s="5">
        <f t="shared" si="2"/>
        <v>0</v>
      </c>
      <c r="Q21" s="5">
        <f t="shared" si="2"/>
        <v>0</v>
      </c>
      <c r="R21" s="5">
        <f t="shared" si="2"/>
        <v>0</v>
      </c>
      <c r="S21" s="5">
        <f t="shared" si="2"/>
        <v>0</v>
      </c>
    </row>
    <row r="22" spans="2:21" x14ac:dyDescent="0.35">
      <c r="B22">
        <v>3970</v>
      </c>
      <c r="C22" s="2" t="s">
        <v>38</v>
      </c>
      <c r="D22">
        <v>6</v>
      </c>
      <c r="F22" s="3">
        <f>'[6]Input 601 - Administrasjon'!F22+'[6]Prosjekt 602 - Helt konge'!F22+'[6]Prosjekt 603 - Ottestadrennet'!F17+'[6] Prosjekt 607 - Snøproduksjon'!F22+'[6]Prosjekt 604 - Ottestadstien'!F22+'[6]Prosjekt 605 - Nytt prosjekt'!F22</f>
        <v>0</v>
      </c>
      <c r="G22" s="4">
        <v>1</v>
      </c>
      <c r="H22" s="5">
        <f t="shared" si="2"/>
        <v>0</v>
      </c>
      <c r="I22" s="5">
        <f t="shared" si="2"/>
        <v>0</v>
      </c>
      <c r="J22" s="5">
        <f t="shared" si="2"/>
        <v>0</v>
      </c>
      <c r="K22" s="5">
        <f t="shared" si="2"/>
        <v>0</v>
      </c>
      <c r="L22" s="5">
        <f t="shared" si="2"/>
        <v>0</v>
      </c>
      <c r="M22" s="5">
        <f t="shared" si="2"/>
        <v>0</v>
      </c>
      <c r="N22" s="5">
        <f t="shared" si="2"/>
        <v>0</v>
      </c>
      <c r="O22" s="5">
        <f t="shared" si="2"/>
        <v>0</v>
      </c>
      <c r="P22" s="5">
        <f t="shared" si="2"/>
        <v>0</v>
      </c>
      <c r="Q22" s="5">
        <f t="shared" si="2"/>
        <v>0</v>
      </c>
      <c r="R22" s="5">
        <f t="shared" si="2"/>
        <v>0</v>
      </c>
      <c r="S22" s="5">
        <f t="shared" si="2"/>
        <v>0</v>
      </c>
    </row>
    <row r="23" spans="2:21" x14ac:dyDescent="0.35">
      <c r="B23">
        <v>3997</v>
      </c>
      <c r="C23" s="2" t="s">
        <v>39</v>
      </c>
      <c r="D23">
        <v>6</v>
      </c>
      <c r="F23" s="3">
        <f>'[6]Input 601 - Administrasjon'!F23+'[6]Prosjekt 602 - Helt konge'!F23+'[6]Prosjekt 603 - Ottestadrennet'!F23+'[6] Prosjekt 607 - Snøproduksjon'!F23+'[6]Prosjekt 604 - Ottestadstien'!F23+'[6]Prosjekt 605 - Nytt prosjekt'!F23</f>
        <v>20000</v>
      </c>
      <c r="G23" s="4">
        <v>1</v>
      </c>
      <c r="H23" s="5">
        <f t="shared" si="2"/>
        <v>1666.6666666666665</v>
      </c>
      <c r="I23" s="5">
        <f t="shared" si="2"/>
        <v>1666.6666666666665</v>
      </c>
      <c r="J23" s="5">
        <f t="shared" si="2"/>
        <v>1666.6666666666665</v>
      </c>
      <c r="K23" s="5">
        <f t="shared" si="2"/>
        <v>1666.6666666666665</v>
      </c>
      <c r="L23" s="5">
        <f t="shared" si="2"/>
        <v>1666.6666666666665</v>
      </c>
      <c r="M23" s="5">
        <f t="shared" si="2"/>
        <v>1666.6666666666665</v>
      </c>
      <c r="N23" s="5">
        <f t="shared" si="2"/>
        <v>1666.6666666666665</v>
      </c>
      <c r="O23" s="5">
        <f t="shared" si="2"/>
        <v>1666.6666666666665</v>
      </c>
      <c r="P23" s="5">
        <f t="shared" si="2"/>
        <v>1666.6666666666665</v>
      </c>
      <c r="Q23" s="5">
        <f t="shared" si="2"/>
        <v>1666.6666666666665</v>
      </c>
      <c r="R23" s="5">
        <f t="shared" si="2"/>
        <v>1666.6666666666665</v>
      </c>
      <c r="S23" s="5">
        <f t="shared" si="2"/>
        <v>1666.6666666666665</v>
      </c>
    </row>
    <row r="24" spans="2:21" x14ac:dyDescent="0.35">
      <c r="B24">
        <v>3998</v>
      </c>
      <c r="C24" s="2" t="s">
        <v>40</v>
      </c>
      <c r="D24">
        <v>6</v>
      </c>
      <c r="F24" s="3">
        <f>'[6]Input 601 - Administrasjon'!F24+'[6]Prosjekt 602 - Helt konge'!F24+'[6]Prosjekt 603 - Ottestadrennet'!F19+'[6] Prosjekt 607 - Snøproduksjon'!F24+'[6]Prosjekt 604 - Ottestadstien'!F24+'[6]Prosjekt 605 - Nytt prosjekt'!F24</f>
        <v>0</v>
      </c>
      <c r="G24" s="4">
        <v>1</v>
      </c>
      <c r="H24" s="5">
        <f t="shared" si="2"/>
        <v>0</v>
      </c>
      <c r="I24" s="5">
        <f t="shared" si="2"/>
        <v>0</v>
      </c>
      <c r="J24" s="5">
        <f t="shared" si="2"/>
        <v>0</v>
      </c>
      <c r="K24" s="5">
        <f t="shared" si="2"/>
        <v>0</v>
      </c>
      <c r="L24" s="5">
        <f t="shared" si="2"/>
        <v>0</v>
      </c>
      <c r="M24" s="5">
        <f t="shared" si="2"/>
        <v>0</v>
      </c>
      <c r="N24" s="5">
        <f t="shared" si="2"/>
        <v>0</v>
      </c>
      <c r="O24" s="5">
        <f t="shared" si="2"/>
        <v>0</v>
      </c>
      <c r="P24" s="5">
        <f t="shared" si="2"/>
        <v>0</v>
      </c>
      <c r="Q24" s="5">
        <f t="shared" si="2"/>
        <v>0</v>
      </c>
      <c r="R24" s="5">
        <f t="shared" si="2"/>
        <v>0</v>
      </c>
      <c r="S24" s="5">
        <f t="shared" si="2"/>
        <v>0</v>
      </c>
      <c r="U24" s="22"/>
    </row>
    <row r="25" spans="2:21" x14ac:dyDescent="0.35">
      <c r="B25">
        <v>4071</v>
      </c>
      <c r="C25" s="2" t="s">
        <v>41</v>
      </c>
      <c r="D25">
        <v>6</v>
      </c>
      <c r="F25" s="3">
        <f>'[6]Input 601 - Administrasjon'!F25+'[6]Prosjekt 602 - Helt konge'!F25+'[6]Prosjekt 603 - Ottestadrennet'!F20+'[6] Prosjekt 607 - Snøproduksjon'!F25+'[6]Prosjekt 604 - Ottestadstien'!F25+'[6]Prosjekt 605 - Nytt prosjekt'!F25</f>
        <v>0</v>
      </c>
      <c r="G25" s="4">
        <v>1</v>
      </c>
      <c r="H25" s="5">
        <f t="shared" si="2"/>
        <v>0</v>
      </c>
      <c r="I25" s="5">
        <f t="shared" si="2"/>
        <v>0</v>
      </c>
      <c r="J25" s="5">
        <f t="shared" si="2"/>
        <v>0</v>
      </c>
      <c r="K25" s="5">
        <f t="shared" si="2"/>
        <v>0</v>
      </c>
      <c r="L25" s="5">
        <f t="shared" si="2"/>
        <v>0</v>
      </c>
      <c r="M25" s="5">
        <f t="shared" si="2"/>
        <v>0</v>
      </c>
      <c r="N25" s="5">
        <f t="shared" si="2"/>
        <v>0</v>
      </c>
      <c r="O25" s="5">
        <f t="shared" si="2"/>
        <v>0</v>
      </c>
      <c r="P25" s="5">
        <f t="shared" si="2"/>
        <v>0</v>
      </c>
      <c r="Q25" s="5">
        <f t="shared" si="2"/>
        <v>0</v>
      </c>
      <c r="R25" s="5">
        <f t="shared" si="2"/>
        <v>0</v>
      </c>
      <c r="S25" s="5">
        <f t="shared" si="2"/>
        <v>0</v>
      </c>
    </row>
    <row r="26" spans="2:21" x14ac:dyDescent="0.35">
      <c r="B26">
        <v>4100</v>
      </c>
      <c r="C26" s="2" t="s">
        <v>42</v>
      </c>
      <c r="D26">
        <v>6</v>
      </c>
      <c r="F26" s="3">
        <f>'[6]Input 601 - Administrasjon'!F26+'[6]Prosjekt 602 - Helt konge'!F26+'[6]Prosjekt 603 - Ottestadrennet'!F21+'[6] Prosjekt 607 - Snøproduksjon'!F26+'[6]Prosjekt 604 - Ottestadstien'!F26+'[6]Prosjekt 605 - Nytt prosjekt'!F26</f>
        <v>18000</v>
      </c>
      <c r="G26" s="4">
        <v>1</v>
      </c>
      <c r="H26" s="5">
        <f t="shared" si="2"/>
        <v>1500</v>
      </c>
      <c r="I26" s="5">
        <f t="shared" si="2"/>
        <v>1500</v>
      </c>
      <c r="J26" s="5">
        <f t="shared" si="2"/>
        <v>1500</v>
      </c>
      <c r="K26" s="5">
        <f t="shared" si="2"/>
        <v>1500</v>
      </c>
      <c r="L26" s="5">
        <f t="shared" si="2"/>
        <v>1500</v>
      </c>
      <c r="M26" s="5">
        <f t="shared" si="2"/>
        <v>1500</v>
      </c>
      <c r="N26" s="5">
        <f t="shared" si="2"/>
        <v>1500</v>
      </c>
      <c r="O26" s="5">
        <f t="shared" si="2"/>
        <v>1500</v>
      </c>
      <c r="P26" s="5">
        <f t="shared" si="2"/>
        <v>1500</v>
      </c>
      <c r="Q26" s="5">
        <f t="shared" si="2"/>
        <v>1500</v>
      </c>
      <c r="R26" s="5">
        <f t="shared" si="2"/>
        <v>1500</v>
      </c>
      <c r="S26" s="5">
        <f t="shared" si="2"/>
        <v>1500</v>
      </c>
    </row>
    <row r="27" spans="2:21" x14ac:dyDescent="0.35">
      <c r="B27">
        <v>4150</v>
      </c>
      <c r="C27" s="2" t="s">
        <v>43</v>
      </c>
      <c r="D27">
        <v>6</v>
      </c>
      <c r="F27" s="3">
        <f>'[6]Input 601 - Administrasjon'!F27+'[6]Prosjekt 602 - Helt konge'!F27+'[6]Prosjekt 603 - Ottestadrennet'!F22+'[6] Prosjekt 607 - Snøproduksjon'!F27+'[6]Prosjekt 604 - Ottestadstien'!F27+'[6]Prosjekt 605 - Nytt prosjekt'!F27</f>
        <v>21500</v>
      </c>
      <c r="G27" s="4">
        <v>1</v>
      </c>
      <c r="H27" s="5">
        <f t="shared" si="2"/>
        <v>1791.6666666666665</v>
      </c>
      <c r="I27" s="5">
        <f t="shared" si="2"/>
        <v>1791.6666666666665</v>
      </c>
      <c r="J27" s="5">
        <f t="shared" si="2"/>
        <v>1791.6666666666665</v>
      </c>
      <c r="K27" s="5">
        <f t="shared" si="2"/>
        <v>1791.6666666666665</v>
      </c>
      <c r="L27" s="5">
        <f t="shared" si="2"/>
        <v>1791.6666666666665</v>
      </c>
      <c r="M27" s="5">
        <f t="shared" si="2"/>
        <v>1791.6666666666665</v>
      </c>
      <c r="N27" s="5">
        <f t="shared" si="2"/>
        <v>1791.6666666666665</v>
      </c>
      <c r="O27" s="5">
        <f t="shared" si="2"/>
        <v>1791.6666666666665</v>
      </c>
      <c r="P27" s="5">
        <f t="shared" si="2"/>
        <v>1791.6666666666665</v>
      </c>
      <c r="Q27" s="5">
        <f t="shared" si="2"/>
        <v>1791.6666666666665</v>
      </c>
      <c r="R27" s="5">
        <f t="shared" si="2"/>
        <v>1791.6666666666665</v>
      </c>
      <c r="S27" s="5">
        <f t="shared" si="2"/>
        <v>1791.6666666666665</v>
      </c>
      <c r="U27" s="21"/>
    </row>
    <row r="28" spans="2:21" x14ac:dyDescent="0.35">
      <c r="B28">
        <v>4160</v>
      </c>
      <c r="C28" s="2" t="s">
        <v>44</v>
      </c>
      <c r="D28">
        <v>6</v>
      </c>
      <c r="F28" s="3">
        <f>'[6]Input 601 - Administrasjon'!F28+'[6]Prosjekt 602 - Helt konge'!F28+'[6]Prosjekt 603 - Ottestadrennet'!F23+'[6] Prosjekt 607 - Snøproduksjon'!F28+'[6]Prosjekt 604 - Ottestadstien'!F28+'[6]Prosjekt 605 - Nytt prosjekt'!F28</f>
        <v>90000</v>
      </c>
      <c r="G28" s="4">
        <v>1</v>
      </c>
      <c r="H28" s="5">
        <f t="shared" ref="H28:S37" si="3">IF($G28&lt;&gt;0,VLOOKUP($G28,Fordeling,H$4+3,FALSE)*$F28,0)</f>
        <v>7500</v>
      </c>
      <c r="I28" s="5">
        <f t="shared" si="3"/>
        <v>7500</v>
      </c>
      <c r="J28" s="5">
        <f t="shared" si="3"/>
        <v>7500</v>
      </c>
      <c r="K28" s="5">
        <f t="shared" si="3"/>
        <v>7500</v>
      </c>
      <c r="L28" s="5">
        <f t="shared" si="3"/>
        <v>7500</v>
      </c>
      <c r="M28" s="5">
        <f t="shared" si="3"/>
        <v>7500</v>
      </c>
      <c r="N28" s="5">
        <f t="shared" si="3"/>
        <v>7500</v>
      </c>
      <c r="O28" s="5">
        <f t="shared" si="3"/>
        <v>7500</v>
      </c>
      <c r="P28" s="5">
        <f t="shared" si="3"/>
        <v>7500</v>
      </c>
      <c r="Q28" s="5">
        <f t="shared" si="3"/>
        <v>7500</v>
      </c>
      <c r="R28" s="5">
        <f t="shared" si="3"/>
        <v>7500</v>
      </c>
      <c r="S28" s="5">
        <f t="shared" si="3"/>
        <v>7500</v>
      </c>
    </row>
    <row r="29" spans="2:21" x14ac:dyDescent="0.35">
      <c r="B29">
        <v>4170</v>
      </c>
      <c r="C29" s="2" t="s">
        <v>45</v>
      </c>
      <c r="D29">
        <v>6</v>
      </c>
      <c r="F29" s="3">
        <f>'[6]Input 601 - Administrasjon'!F29+'[6]Prosjekt 602 - Helt konge'!F29+'[6]Prosjekt 603 - Ottestadrennet'!F24+'[6] Prosjekt 607 - Snøproduksjon'!F29+'[6]Prosjekt 604 - Ottestadstien'!F29+'[6]Prosjekt 605 - Nytt prosjekt'!F29</f>
        <v>85000</v>
      </c>
      <c r="G29" s="4">
        <v>1</v>
      </c>
      <c r="H29" s="5">
        <f t="shared" si="3"/>
        <v>7083.333333333333</v>
      </c>
      <c r="I29" s="5">
        <f t="shared" si="3"/>
        <v>7083.333333333333</v>
      </c>
      <c r="J29" s="5">
        <f t="shared" si="3"/>
        <v>7083.333333333333</v>
      </c>
      <c r="K29" s="5">
        <f t="shared" si="3"/>
        <v>7083.333333333333</v>
      </c>
      <c r="L29" s="5">
        <f t="shared" si="3"/>
        <v>7083.333333333333</v>
      </c>
      <c r="M29" s="5">
        <f t="shared" si="3"/>
        <v>7083.333333333333</v>
      </c>
      <c r="N29" s="5">
        <f t="shared" si="3"/>
        <v>7083.333333333333</v>
      </c>
      <c r="O29" s="5">
        <f t="shared" si="3"/>
        <v>7083.333333333333</v>
      </c>
      <c r="P29" s="5">
        <f t="shared" si="3"/>
        <v>7083.333333333333</v>
      </c>
      <c r="Q29" s="5">
        <f t="shared" si="3"/>
        <v>7083.333333333333</v>
      </c>
      <c r="R29" s="5">
        <f t="shared" si="3"/>
        <v>7083.333333333333</v>
      </c>
      <c r="S29" s="5">
        <f t="shared" si="3"/>
        <v>7083.333333333333</v>
      </c>
    </row>
    <row r="30" spans="2:21" x14ac:dyDescent="0.35">
      <c r="B30">
        <v>4175</v>
      </c>
      <c r="C30" s="2" t="s">
        <v>46</v>
      </c>
      <c r="D30">
        <v>6</v>
      </c>
      <c r="F30" s="3">
        <f>'[6]Input 601 - Administrasjon'!F30+'[6]Prosjekt 602 - Helt konge'!F30+'[6]Prosjekt 603 - Ottestadrennet'!F25+'[6] Prosjekt 607 - Snøproduksjon'!F30+'[6]Prosjekt 604 - Ottestadstien'!F30+'[6]Prosjekt 605 - Nytt prosjekt'!F30</f>
        <v>0</v>
      </c>
      <c r="G30" s="4">
        <v>1</v>
      </c>
      <c r="H30" s="5">
        <f t="shared" si="3"/>
        <v>0</v>
      </c>
      <c r="I30" s="5">
        <f t="shared" si="3"/>
        <v>0</v>
      </c>
      <c r="J30" s="5">
        <f t="shared" si="3"/>
        <v>0</v>
      </c>
      <c r="K30" s="5">
        <f t="shared" si="3"/>
        <v>0</v>
      </c>
      <c r="L30" s="5">
        <f t="shared" si="3"/>
        <v>0</v>
      </c>
      <c r="M30" s="5">
        <f t="shared" si="3"/>
        <v>0</v>
      </c>
      <c r="N30" s="5">
        <f t="shared" si="3"/>
        <v>0</v>
      </c>
      <c r="O30" s="5">
        <f t="shared" si="3"/>
        <v>0</v>
      </c>
      <c r="P30" s="5">
        <f t="shared" si="3"/>
        <v>0</v>
      </c>
      <c r="Q30" s="5">
        <f t="shared" si="3"/>
        <v>0</v>
      </c>
      <c r="R30" s="5">
        <f t="shared" si="3"/>
        <v>0</v>
      </c>
      <c r="S30" s="5">
        <f t="shared" si="3"/>
        <v>0</v>
      </c>
    </row>
    <row r="31" spans="2:21" x14ac:dyDescent="0.35">
      <c r="B31">
        <v>4300</v>
      </c>
      <c r="C31" s="2" t="s">
        <v>47</v>
      </c>
      <c r="D31">
        <v>6</v>
      </c>
      <c r="F31" s="3">
        <f>'[6]Input 601 - Administrasjon'!F31+'[6]Prosjekt 602 - Helt konge'!F31+'[6]Prosjekt 603 - Ottestadrennet'!F26+'[6] Prosjekt 607 - Snøproduksjon'!F31+'[6]Prosjekt 604 - Ottestadstien'!F31+'[6]Prosjekt 605 - Nytt prosjekt'!F31</f>
        <v>22500</v>
      </c>
      <c r="G31" s="4">
        <v>1</v>
      </c>
      <c r="H31" s="5">
        <f t="shared" si="3"/>
        <v>1875</v>
      </c>
      <c r="I31" s="5">
        <f t="shared" si="3"/>
        <v>1875</v>
      </c>
      <c r="J31" s="5">
        <f t="shared" si="3"/>
        <v>1875</v>
      </c>
      <c r="K31" s="5">
        <f t="shared" si="3"/>
        <v>1875</v>
      </c>
      <c r="L31" s="5">
        <f t="shared" si="3"/>
        <v>1875</v>
      </c>
      <c r="M31" s="5">
        <f t="shared" si="3"/>
        <v>1875</v>
      </c>
      <c r="N31" s="5">
        <f t="shared" si="3"/>
        <v>1875</v>
      </c>
      <c r="O31" s="5">
        <f t="shared" si="3"/>
        <v>1875</v>
      </c>
      <c r="P31" s="5">
        <f t="shared" si="3"/>
        <v>1875</v>
      </c>
      <c r="Q31" s="5">
        <f t="shared" si="3"/>
        <v>1875</v>
      </c>
      <c r="R31" s="5">
        <f t="shared" si="3"/>
        <v>1875</v>
      </c>
      <c r="S31" s="5">
        <f t="shared" si="3"/>
        <v>1875</v>
      </c>
    </row>
    <row r="32" spans="2:21" x14ac:dyDescent="0.35">
      <c r="B32">
        <v>5001</v>
      </c>
      <c r="C32" s="2" t="s">
        <v>48</v>
      </c>
      <c r="D32">
        <v>6</v>
      </c>
      <c r="F32" s="3">
        <f>'[6]Input 601 - Administrasjon'!F32+'[6]Prosjekt 602 - Helt konge'!F32+'[6]Prosjekt 603 - Ottestadrennet'!F27+'[6] Prosjekt 607 - Snøproduksjon'!F32+'[6]Prosjekt 604 - Ottestadstien'!F32+'[6]Prosjekt 605 - Nytt prosjekt'!F32</f>
        <v>20000</v>
      </c>
      <c r="G32" s="4">
        <v>1</v>
      </c>
      <c r="H32" s="5">
        <f t="shared" si="3"/>
        <v>1666.6666666666665</v>
      </c>
      <c r="I32" s="5">
        <f t="shared" si="3"/>
        <v>1666.6666666666665</v>
      </c>
      <c r="J32" s="5">
        <f t="shared" si="3"/>
        <v>1666.6666666666665</v>
      </c>
      <c r="K32" s="5">
        <f t="shared" si="3"/>
        <v>1666.6666666666665</v>
      </c>
      <c r="L32" s="5">
        <f t="shared" si="3"/>
        <v>1666.6666666666665</v>
      </c>
      <c r="M32" s="5">
        <f t="shared" si="3"/>
        <v>1666.6666666666665</v>
      </c>
      <c r="N32" s="5">
        <f t="shared" si="3"/>
        <v>1666.6666666666665</v>
      </c>
      <c r="O32" s="5">
        <f t="shared" si="3"/>
        <v>1666.6666666666665</v>
      </c>
      <c r="P32" s="5">
        <f t="shared" si="3"/>
        <v>1666.6666666666665</v>
      </c>
      <c r="Q32" s="5">
        <f t="shared" si="3"/>
        <v>1666.6666666666665</v>
      </c>
      <c r="R32" s="5">
        <f t="shared" si="3"/>
        <v>1666.6666666666665</v>
      </c>
      <c r="S32" s="5">
        <f t="shared" si="3"/>
        <v>1666.6666666666665</v>
      </c>
    </row>
    <row r="33" spans="2:19" x14ac:dyDescent="0.35">
      <c r="B33">
        <v>5009</v>
      </c>
      <c r="C33" s="2" t="s">
        <v>49</v>
      </c>
      <c r="D33">
        <v>6</v>
      </c>
      <c r="F33" s="3">
        <f>'[6]Input 601 - Administrasjon'!F33+'[6]Prosjekt 602 - Helt konge'!F33+'[6]Prosjekt 603 - Ottestadrennet'!F28+'[6] Prosjekt 607 - Snøproduksjon'!F33+'[6]Prosjekt 604 - Ottestadstien'!F33+'[6]Prosjekt 605 - Nytt prosjekt'!F33</f>
        <v>0</v>
      </c>
      <c r="G33" s="4">
        <v>1</v>
      </c>
      <c r="H33" s="5">
        <f t="shared" si="3"/>
        <v>0</v>
      </c>
      <c r="I33" s="5">
        <f t="shared" si="3"/>
        <v>0</v>
      </c>
      <c r="J33" s="5">
        <f t="shared" si="3"/>
        <v>0</v>
      </c>
      <c r="K33" s="5">
        <f t="shared" si="3"/>
        <v>0</v>
      </c>
      <c r="L33" s="5">
        <f t="shared" si="3"/>
        <v>0</v>
      </c>
      <c r="M33" s="5">
        <f t="shared" si="3"/>
        <v>0</v>
      </c>
      <c r="N33" s="5">
        <f t="shared" si="3"/>
        <v>0</v>
      </c>
      <c r="O33" s="5">
        <f t="shared" si="3"/>
        <v>0</v>
      </c>
      <c r="P33" s="5">
        <f t="shared" si="3"/>
        <v>0</v>
      </c>
      <c r="Q33" s="5">
        <f t="shared" si="3"/>
        <v>0</v>
      </c>
      <c r="R33" s="5">
        <f t="shared" si="3"/>
        <v>0</v>
      </c>
      <c r="S33" s="5">
        <f t="shared" si="3"/>
        <v>0</v>
      </c>
    </row>
    <row r="34" spans="2:19" x14ac:dyDescent="0.35">
      <c r="B34">
        <v>5092</v>
      </c>
      <c r="C34" s="2" t="s">
        <v>50</v>
      </c>
      <c r="D34">
        <v>6</v>
      </c>
      <c r="F34" s="3">
        <f>'[6]Input 601 - Administrasjon'!F34+'[6]Prosjekt 602 - Helt konge'!F34+'[6]Prosjekt 603 - Ottestadrennet'!F29+'[6] Prosjekt 607 - Snøproduksjon'!F34+'[6]Prosjekt 604 - Ottestadstien'!F34+'[6]Prosjekt 605 - Nytt prosjekt'!F34</f>
        <v>0</v>
      </c>
      <c r="G34" s="4">
        <v>1</v>
      </c>
      <c r="H34" s="5">
        <f t="shared" si="3"/>
        <v>0</v>
      </c>
      <c r="I34" s="5">
        <f t="shared" si="3"/>
        <v>0</v>
      </c>
      <c r="J34" s="5">
        <f t="shared" si="3"/>
        <v>0</v>
      </c>
      <c r="K34" s="5">
        <f t="shared" si="3"/>
        <v>0</v>
      </c>
      <c r="L34" s="5">
        <f t="shared" si="3"/>
        <v>0</v>
      </c>
      <c r="M34" s="5">
        <f t="shared" si="3"/>
        <v>0</v>
      </c>
      <c r="N34" s="5">
        <f t="shared" si="3"/>
        <v>0</v>
      </c>
      <c r="O34" s="5">
        <f t="shared" si="3"/>
        <v>0</v>
      </c>
      <c r="P34" s="5">
        <f t="shared" si="3"/>
        <v>0</v>
      </c>
      <c r="Q34" s="5">
        <f t="shared" si="3"/>
        <v>0</v>
      </c>
      <c r="R34" s="5">
        <f t="shared" si="3"/>
        <v>0</v>
      </c>
      <c r="S34" s="5">
        <f t="shared" si="3"/>
        <v>0</v>
      </c>
    </row>
    <row r="35" spans="2:19" x14ac:dyDescent="0.35">
      <c r="B35">
        <v>5210</v>
      </c>
      <c r="C35" s="2" t="s">
        <v>51</v>
      </c>
      <c r="D35">
        <v>6</v>
      </c>
      <c r="F35" s="3">
        <f>'[6]Input 601 - Administrasjon'!F35+'[6]Prosjekt 602 - Helt konge'!F35+'[6]Prosjekt 603 - Ottestadrennet'!F30+'[6] Prosjekt 607 - Snøproduksjon'!F35+'[6]Prosjekt 604 - Ottestadstien'!F35+'[6]Prosjekt 605 - Nytt prosjekt'!F35</f>
        <v>0</v>
      </c>
      <c r="G35" s="4">
        <v>1</v>
      </c>
      <c r="H35" s="5">
        <f t="shared" si="3"/>
        <v>0</v>
      </c>
      <c r="I35" s="5">
        <f t="shared" si="3"/>
        <v>0</v>
      </c>
      <c r="J35" s="5">
        <f t="shared" si="3"/>
        <v>0</v>
      </c>
      <c r="K35" s="5">
        <f t="shared" si="3"/>
        <v>0</v>
      </c>
      <c r="L35" s="5">
        <f t="shared" si="3"/>
        <v>0</v>
      </c>
      <c r="M35" s="5">
        <f t="shared" si="3"/>
        <v>0</v>
      </c>
      <c r="N35" s="5">
        <f t="shared" si="3"/>
        <v>0</v>
      </c>
      <c r="O35" s="5">
        <f t="shared" si="3"/>
        <v>0</v>
      </c>
      <c r="P35" s="5">
        <f t="shared" si="3"/>
        <v>0</v>
      </c>
      <c r="Q35" s="5">
        <f t="shared" si="3"/>
        <v>0</v>
      </c>
      <c r="R35" s="5">
        <f t="shared" si="3"/>
        <v>0</v>
      </c>
      <c r="S35" s="5">
        <f t="shared" si="3"/>
        <v>0</v>
      </c>
    </row>
    <row r="36" spans="2:19" x14ac:dyDescent="0.35">
      <c r="B36">
        <v>5280</v>
      </c>
      <c r="C36" s="2" t="s">
        <v>52</v>
      </c>
      <c r="D36">
        <v>6</v>
      </c>
      <c r="F36" s="3">
        <f>'[6]Input 601 - Administrasjon'!F36+'[6]Prosjekt 602 - Helt konge'!F36+'[6]Prosjekt 603 - Ottestadrennet'!F31+'[6] Prosjekt 607 - Snøproduksjon'!F36+'[6]Prosjekt 604 - Ottestadstien'!F36+'[6]Prosjekt 605 - Nytt prosjekt'!F36</f>
        <v>3000</v>
      </c>
      <c r="G36" s="4">
        <v>1</v>
      </c>
      <c r="H36" s="5">
        <f t="shared" si="3"/>
        <v>250</v>
      </c>
      <c r="I36" s="5">
        <f t="shared" si="3"/>
        <v>250</v>
      </c>
      <c r="J36" s="5">
        <f t="shared" si="3"/>
        <v>250</v>
      </c>
      <c r="K36" s="5">
        <f t="shared" si="3"/>
        <v>250</v>
      </c>
      <c r="L36" s="5">
        <f t="shared" si="3"/>
        <v>250</v>
      </c>
      <c r="M36" s="5">
        <f t="shared" si="3"/>
        <v>250</v>
      </c>
      <c r="N36" s="5">
        <f t="shared" si="3"/>
        <v>250</v>
      </c>
      <c r="O36" s="5">
        <f t="shared" si="3"/>
        <v>250</v>
      </c>
      <c r="P36" s="5">
        <f t="shared" si="3"/>
        <v>250</v>
      </c>
      <c r="Q36" s="5">
        <f t="shared" si="3"/>
        <v>250</v>
      </c>
      <c r="R36" s="5">
        <f t="shared" si="3"/>
        <v>250</v>
      </c>
      <c r="S36" s="5">
        <f t="shared" si="3"/>
        <v>250</v>
      </c>
    </row>
    <row r="37" spans="2:19" x14ac:dyDescent="0.35">
      <c r="B37">
        <v>5290</v>
      </c>
      <c r="C37" s="2" t="s">
        <v>53</v>
      </c>
      <c r="D37">
        <v>6</v>
      </c>
      <c r="F37" s="3">
        <f>'[6]Input 601 - Administrasjon'!F37+'[6]Prosjekt 602 - Helt konge'!F37+'[6]Prosjekt 603 - Ottestadrennet'!F32+'[6] Prosjekt 607 - Snøproduksjon'!F37+'[6]Prosjekt 604 - Ottestadstien'!F37+'[6]Prosjekt 605 - Nytt prosjekt'!F37</f>
        <v>0</v>
      </c>
      <c r="G37" s="4">
        <v>1</v>
      </c>
      <c r="H37" s="5">
        <f t="shared" si="3"/>
        <v>0</v>
      </c>
      <c r="I37" s="5">
        <f t="shared" si="3"/>
        <v>0</v>
      </c>
      <c r="J37" s="5">
        <f t="shared" si="3"/>
        <v>0</v>
      </c>
      <c r="K37" s="5">
        <f t="shared" si="3"/>
        <v>0</v>
      </c>
      <c r="L37" s="5">
        <f t="shared" si="3"/>
        <v>0</v>
      </c>
      <c r="M37" s="5">
        <f t="shared" si="3"/>
        <v>0</v>
      </c>
      <c r="N37" s="5">
        <f t="shared" si="3"/>
        <v>0</v>
      </c>
      <c r="O37" s="5">
        <f t="shared" si="3"/>
        <v>0</v>
      </c>
      <c r="P37" s="5">
        <f t="shared" si="3"/>
        <v>0</v>
      </c>
      <c r="Q37" s="5">
        <f t="shared" si="3"/>
        <v>0</v>
      </c>
      <c r="R37" s="5">
        <f t="shared" si="3"/>
        <v>0</v>
      </c>
      <c r="S37" s="5">
        <f t="shared" si="3"/>
        <v>0</v>
      </c>
    </row>
    <row r="38" spans="2:19" x14ac:dyDescent="0.35">
      <c r="B38">
        <v>5331</v>
      </c>
      <c r="C38" s="2" t="s">
        <v>54</v>
      </c>
      <c r="D38">
        <v>6</v>
      </c>
      <c r="F38" s="3">
        <f>'[6]Input 601 - Administrasjon'!F38+'[6]Prosjekt 602 - Helt konge'!F38+'[6]Prosjekt 603 - Ottestadrennet'!F33+'[6] Prosjekt 607 - Snøproduksjon'!F38+'[6]Prosjekt 604 - Ottestadstien'!F38+'[6]Prosjekt 605 - Nytt prosjekt'!F38</f>
        <v>0</v>
      </c>
      <c r="G38" s="4">
        <v>1</v>
      </c>
      <c r="H38" s="5">
        <f t="shared" ref="H38:S47" si="4">IF($G38&lt;&gt;0,VLOOKUP($G38,Fordeling,H$4+3,FALSE)*$F38,0)</f>
        <v>0</v>
      </c>
      <c r="I38" s="5">
        <f t="shared" si="4"/>
        <v>0</v>
      </c>
      <c r="J38" s="5">
        <f t="shared" si="4"/>
        <v>0</v>
      </c>
      <c r="K38" s="5">
        <f t="shared" si="4"/>
        <v>0</v>
      </c>
      <c r="L38" s="5">
        <f t="shared" si="4"/>
        <v>0</v>
      </c>
      <c r="M38" s="5">
        <f t="shared" si="4"/>
        <v>0</v>
      </c>
      <c r="N38" s="5">
        <f t="shared" si="4"/>
        <v>0</v>
      </c>
      <c r="O38" s="5">
        <f t="shared" si="4"/>
        <v>0</v>
      </c>
      <c r="P38" s="5">
        <f t="shared" si="4"/>
        <v>0</v>
      </c>
      <c r="Q38" s="5">
        <f t="shared" si="4"/>
        <v>0</v>
      </c>
      <c r="R38" s="5">
        <f t="shared" si="4"/>
        <v>0</v>
      </c>
      <c r="S38" s="5">
        <f t="shared" si="4"/>
        <v>0</v>
      </c>
    </row>
    <row r="39" spans="2:19" x14ac:dyDescent="0.35">
      <c r="B39">
        <v>5390</v>
      </c>
      <c r="C39" s="2" t="s">
        <v>55</v>
      </c>
      <c r="D39">
        <v>6</v>
      </c>
      <c r="F39" s="3">
        <f>'[6]Input 601 - Administrasjon'!F39+'[6]Prosjekt 602 - Helt konge'!F39+'[6]Prosjekt 603 - Ottestadrennet'!F34+'[6] Prosjekt 607 - Snøproduksjon'!F39+'[6]Prosjekt 604 - Ottestadstien'!F39+'[6]Prosjekt 605 - Nytt prosjekt'!F39</f>
        <v>0</v>
      </c>
      <c r="G39" s="4">
        <v>1</v>
      </c>
      <c r="H39" s="5">
        <f t="shared" si="4"/>
        <v>0</v>
      </c>
      <c r="I39" s="5">
        <f t="shared" si="4"/>
        <v>0</v>
      </c>
      <c r="J39" s="5">
        <f t="shared" si="4"/>
        <v>0</v>
      </c>
      <c r="K39" s="5">
        <f t="shared" si="4"/>
        <v>0</v>
      </c>
      <c r="L39" s="5">
        <f t="shared" si="4"/>
        <v>0</v>
      </c>
      <c r="M39" s="5">
        <f t="shared" si="4"/>
        <v>0</v>
      </c>
      <c r="N39" s="5">
        <f t="shared" si="4"/>
        <v>0</v>
      </c>
      <c r="O39" s="5">
        <f t="shared" si="4"/>
        <v>0</v>
      </c>
      <c r="P39" s="5">
        <f t="shared" si="4"/>
        <v>0</v>
      </c>
      <c r="Q39" s="5">
        <f t="shared" si="4"/>
        <v>0</v>
      </c>
      <c r="R39" s="5">
        <f t="shared" si="4"/>
        <v>0</v>
      </c>
      <c r="S39" s="5">
        <f t="shared" si="4"/>
        <v>0</v>
      </c>
    </row>
    <row r="40" spans="2:19" x14ac:dyDescent="0.35">
      <c r="B40">
        <v>5401</v>
      </c>
      <c r="C40" s="2" t="s">
        <v>56</v>
      </c>
      <c r="D40">
        <v>6</v>
      </c>
      <c r="F40" s="3">
        <f>'[6]Input 601 - Administrasjon'!F40+'[6]Prosjekt 602 - Helt konge'!F40+'[6]Prosjekt 603 - Ottestadrennet'!F35+'[6] Prosjekt 607 - Snøproduksjon'!F40+'[6]Prosjekt 604 - Ottestadstien'!F40+'[6]Prosjekt 605 - Nytt prosjekt'!F40</f>
        <v>0</v>
      </c>
      <c r="G40" s="4">
        <v>1</v>
      </c>
      <c r="H40" s="5">
        <f t="shared" si="4"/>
        <v>0</v>
      </c>
      <c r="I40" s="5">
        <f t="shared" si="4"/>
        <v>0</v>
      </c>
      <c r="J40" s="5">
        <f t="shared" si="4"/>
        <v>0</v>
      </c>
      <c r="K40" s="5">
        <f t="shared" si="4"/>
        <v>0</v>
      </c>
      <c r="L40" s="5">
        <f t="shared" si="4"/>
        <v>0</v>
      </c>
      <c r="M40" s="5">
        <f t="shared" si="4"/>
        <v>0</v>
      </c>
      <c r="N40" s="5">
        <f t="shared" si="4"/>
        <v>0</v>
      </c>
      <c r="O40" s="5">
        <f t="shared" si="4"/>
        <v>0</v>
      </c>
      <c r="P40" s="5">
        <f t="shared" si="4"/>
        <v>0</v>
      </c>
      <c r="Q40" s="5">
        <f t="shared" si="4"/>
        <v>0</v>
      </c>
      <c r="R40" s="5">
        <f t="shared" si="4"/>
        <v>0</v>
      </c>
      <c r="S40" s="5">
        <f t="shared" si="4"/>
        <v>0</v>
      </c>
    </row>
    <row r="41" spans="2:19" x14ac:dyDescent="0.35">
      <c r="B41">
        <v>5405</v>
      </c>
      <c r="C41" s="2" t="s">
        <v>57</v>
      </c>
      <c r="D41">
        <v>6</v>
      </c>
      <c r="F41" s="3">
        <f>'[6]Input 601 - Administrasjon'!F41+'[6]Prosjekt 602 - Helt konge'!F41+'[6]Prosjekt 603 - Ottestadrennet'!F36+'[6] Prosjekt 607 - Snøproduksjon'!F41+'[6]Prosjekt 604 - Ottestadstien'!F41+'[6]Prosjekt 605 - Nytt prosjekt'!F41</f>
        <v>0</v>
      </c>
      <c r="G41" s="4">
        <v>1</v>
      </c>
      <c r="H41" s="5">
        <f t="shared" si="4"/>
        <v>0</v>
      </c>
      <c r="I41" s="5">
        <f t="shared" si="4"/>
        <v>0</v>
      </c>
      <c r="J41" s="5">
        <f t="shared" si="4"/>
        <v>0</v>
      </c>
      <c r="K41" s="5">
        <f t="shared" si="4"/>
        <v>0</v>
      </c>
      <c r="L41" s="5">
        <f t="shared" si="4"/>
        <v>0</v>
      </c>
      <c r="M41" s="5">
        <f t="shared" si="4"/>
        <v>0</v>
      </c>
      <c r="N41" s="5">
        <f t="shared" si="4"/>
        <v>0</v>
      </c>
      <c r="O41" s="5">
        <f t="shared" si="4"/>
        <v>0</v>
      </c>
      <c r="P41" s="5">
        <f t="shared" si="4"/>
        <v>0</v>
      </c>
      <c r="Q41" s="5">
        <f t="shared" si="4"/>
        <v>0</v>
      </c>
      <c r="R41" s="5">
        <f t="shared" si="4"/>
        <v>0</v>
      </c>
      <c r="S41" s="5">
        <f t="shared" si="4"/>
        <v>0</v>
      </c>
    </row>
    <row r="42" spans="2:19" x14ac:dyDescent="0.35">
      <c r="B42">
        <v>5600</v>
      </c>
      <c r="C42" s="2" t="s">
        <v>58</v>
      </c>
      <c r="D42">
        <v>6</v>
      </c>
      <c r="F42" s="3">
        <f>'[6]Input 601 - Administrasjon'!F42+'[6]Prosjekt 602 - Helt konge'!F42+'[6]Prosjekt 603 - Ottestadrennet'!F37+'[6] Prosjekt 607 - Snøproduksjon'!F42+'[6]Prosjekt 604 - Ottestadstien'!F42+'[6]Prosjekt 605 - Nytt prosjekt'!F42</f>
        <v>0</v>
      </c>
      <c r="G42" s="4">
        <v>1</v>
      </c>
      <c r="H42" s="5">
        <f t="shared" si="4"/>
        <v>0</v>
      </c>
      <c r="I42" s="5">
        <f t="shared" si="4"/>
        <v>0</v>
      </c>
      <c r="J42" s="5">
        <f t="shared" si="4"/>
        <v>0</v>
      </c>
      <c r="K42" s="5">
        <f t="shared" si="4"/>
        <v>0</v>
      </c>
      <c r="L42" s="5">
        <f t="shared" si="4"/>
        <v>0</v>
      </c>
      <c r="M42" s="5">
        <f t="shared" si="4"/>
        <v>0</v>
      </c>
      <c r="N42" s="5">
        <f t="shared" si="4"/>
        <v>0</v>
      </c>
      <c r="O42" s="5">
        <f t="shared" si="4"/>
        <v>0</v>
      </c>
      <c r="P42" s="5">
        <f t="shared" si="4"/>
        <v>0</v>
      </c>
      <c r="Q42" s="5">
        <f t="shared" si="4"/>
        <v>0</v>
      </c>
      <c r="R42" s="5">
        <f t="shared" si="4"/>
        <v>0</v>
      </c>
      <c r="S42" s="5">
        <f t="shared" si="4"/>
        <v>0</v>
      </c>
    </row>
    <row r="43" spans="2:19" x14ac:dyDescent="0.35">
      <c r="B43">
        <v>5900</v>
      </c>
      <c r="C43" s="2" t="s">
        <v>60</v>
      </c>
      <c r="D43">
        <v>6</v>
      </c>
      <c r="F43" s="3">
        <f>'[6]Input 601 - Administrasjon'!F43+'[6]Prosjekt 602 - Helt konge'!F43+'[6]Prosjekt 603 - Ottestadrennet'!F38+'[6] Prosjekt 607 - Snøproduksjon'!F43+'[6]Prosjekt 604 - Ottestadstien'!F43+'[6]Prosjekt 605 - Nytt prosjekt'!F43</f>
        <v>10000</v>
      </c>
      <c r="G43" s="4">
        <v>1</v>
      </c>
      <c r="H43" s="5">
        <f t="shared" si="4"/>
        <v>833.33333333333326</v>
      </c>
      <c r="I43" s="5">
        <f t="shared" si="4"/>
        <v>833.33333333333326</v>
      </c>
      <c r="J43" s="5">
        <f t="shared" si="4"/>
        <v>833.33333333333326</v>
      </c>
      <c r="K43" s="5">
        <f t="shared" si="4"/>
        <v>833.33333333333326</v>
      </c>
      <c r="L43" s="5">
        <f t="shared" si="4"/>
        <v>833.33333333333326</v>
      </c>
      <c r="M43" s="5">
        <f t="shared" si="4"/>
        <v>833.33333333333326</v>
      </c>
      <c r="N43" s="5">
        <f t="shared" si="4"/>
        <v>833.33333333333326</v>
      </c>
      <c r="O43" s="5">
        <f t="shared" si="4"/>
        <v>833.33333333333326</v>
      </c>
      <c r="P43" s="5">
        <f t="shared" si="4"/>
        <v>833.33333333333326</v>
      </c>
      <c r="Q43" s="5">
        <f t="shared" si="4"/>
        <v>833.33333333333326</v>
      </c>
      <c r="R43" s="5">
        <f t="shared" si="4"/>
        <v>833.33333333333326</v>
      </c>
      <c r="S43" s="5">
        <f t="shared" si="4"/>
        <v>833.33333333333326</v>
      </c>
    </row>
    <row r="44" spans="2:19" x14ac:dyDescent="0.35">
      <c r="B44">
        <v>5930</v>
      </c>
      <c r="C44" s="2" t="s">
        <v>61</v>
      </c>
      <c r="D44">
        <v>6</v>
      </c>
      <c r="F44" s="3">
        <f>'[6]Input 601 - Administrasjon'!F44+'[6]Prosjekt 602 - Helt konge'!F44+'[6]Prosjekt 603 - Ottestadrennet'!F39+'[6] Prosjekt 607 - Snøproduksjon'!F44+'[6]Prosjekt 604 - Ottestadstien'!F44+'[6]Prosjekt 605 - Nytt prosjekt'!F44</f>
        <v>0</v>
      </c>
      <c r="G44" s="4">
        <v>1</v>
      </c>
      <c r="H44" s="5">
        <f t="shared" si="4"/>
        <v>0</v>
      </c>
      <c r="I44" s="5">
        <f t="shared" si="4"/>
        <v>0</v>
      </c>
      <c r="J44" s="5">
        <f t="shared" si="4"/>
        <v>0</v>
      </c>
      <c r="K44" s="5">
        <f t="shared" si="4"/>
        <v>0</v>
      </c>
      <c r="L44" s="5">
        <f t="shared" si="4"/>
        <v>0</v>
      </c>
      <c r="M44" s="5">
        <f t="shared" si="4"/>
        <v>0</v>
      </c>
      <c r="N44" s="5">
        <f t="shared" si="4"/>
        <v>0</v>
      </c>
      <c r="O44" s="5">
        <f t="shared" si="4"/>
        <v>0</v>
      </c>
      <c r="P44" s="5">
        <f t="shared" si="4"/>
        <v>0</v>
      </c>
      <c r="Q44" s="5">
        <f t="shared" si="4"/>
        <v>0</v>
      </c>
      <c r="R44" s="5">
        <f t="shared" si="4"/>
        <v>0</v>
      </c>
      <c r="S44" s="5">
        <f t="shared" si="4"/>
        <v>0</v>
      </c>
    </row>
    <row r="45" spans="2:19" x14ac:dyDescent="0.35">
      <c r="B45">
        <v>6015</v>
      </c>
      <c r="C45" s="2" t="s">
        <v>62</v>
      </c>
      <c r="D45">
        <v>6</v>
      </c>
      <c r="F45" s="3">
        <f>'[6]Input 601 - Administrasjon'!F45+'[6]Prosjekt 602 - Helt konge'!F45+'[6]Prosjekt 603 - Ottestadrennet'!F40+'[6] Prosjekt 607 - Snøproduksjon'!F45+'[6]Prosjekt 604 - Ottestadstien'!F45+'[6]Prosjekt 605 - Nytt prosjekt'!F45</f>
        <v>0</v>
      </c>
      <c r="G45" s="4">
        <v>1</v>
      </c>
      <c r="H45" s="5">
        <f t="shared" si="4"/>
        <v>0</v>
      </c>
      <c r="I45" s="5">
        <f t="shared" si="4"/>
        <v>0</v>
      </c>
      <c r="J45" s="5">
        <f t="shared" si="4"/>
        <v>0</v>
      </c>
      <c r="K45" s="5">
        <f t="shared" si="4"/>
        <v>0</v>
      </c>
      <c r="L45" s="5">
        <f t="shared" si="4"/>
        <v>0</v>
      </c>
      <c r="M45" s="5">
        <f t="shared" si="4"/>
        <v>0</v>
      </c>
      <c r="N45" s="5">
        <f t="shared" si="4"/>
        <v>0</v>
      </c>
      <c r="O45" s="5">
        <f t="shared" si="4"/>
        <v>0</v>
      </c>
      <c r="P45" s="5">
        <f t="shared" si="4"/>
        <v>0</v>
      </c>
      <c r="Q45" s="5">
        <f t="shared" si="4"/>
        <v>0</v>
      </c>
      <c r="R45" s="5">
        <f t="shared" si="4"/>
        <v>0</v>
      </c>
      <c r="S45" s="5">
        <f t="shared" si="4"/>
        <v>0</v>
      </c>
    </row>
    <row r="46" spans="2:19" x14ac:dyDescent="0.35">
      <c r="B46">
        <v>6300</v>
      </c>
      <c r="C46" s="2" t="s">
        <v>63</v>
      </c>
      <c r="D46">
        <v>6</v>
      </c>
      <c r="F46" s="3">
        <f>'[6]Input 601 - Administrasjon'!F46+'[6]Prosjekt 602 - Helt konge'!F46+'[6]Prosjekt 603 - Ottestadrennet'!F41+'[6] Prosjekt 607 - Snøproduksjon'!F46+'[6]Prosjekt 604 - Ottestadstien'!F46+'[6]Prosjekt 605 - Nytt prosjekt'!F46</f>
        <v>25000</v>
      </c>
      <c r="G46" s="4">
        <v>1</v>
      </c>
      <c r="H46" s="5">
        <f t="shared" si="4"/>
        <v>2083.333333333333</v>
      </c>
      <c r="I46" s="5">
        <f t="shared" si="4"/>
        <v>2083.333333333333</v>
      </c>
      <c r="J46" s="5">
        <f t="shared" si="4"/>
        <v>2083.333333333333</v>
      </c>
      <c r="K46" s="5">
        <f t="shared" si="4"/>
        <v>2083.333333333333</v>
      </c>
      <c r="L46" s="5">
        <f t="shared" si="4"/>
        <v>2083.333333333333</v>
      </c>
      <c r="M46" s="5">
        <f t="shared" si="4"/>
        <v>2083.333333333333</v>
      </c>
      <c r="N46" s="5">
        <f t="shared" si="4"/>
        <v>2083.333333333333</v>
      </c>
      <c r="O46" s="5">
        <f t="shared" si="4"/>
        <v>2083.333333333333</v>
      </c>
      <c r="P46" s="5">
        <f t="shared" si="4"/>
        <v>2083.333333333333</v>
      </c>
      <c r="Q46" s="5">
        <f t="shared" si="4"/>
        <v>2083.333333333333</v>
      </c>
      <c r="R46" s="5">
        <f t="shared" si="4"/>
        <v>2083.333333333333</v>
      </c>
      <c r="S46" s="5">
        <f t="shared" si="4"/>
        <v>2083.333333333333</v>
      </c>
    </row>
    <row r="47" spans="2:19" x14ac:dyDescent="0.35">
      <c r="B47">
        <v>6320</v>
      </c>
      <c r="C47" s="2" t="s">
        <v>64</v>
      </c>
      <c r="D47">
        <v>6</v>
      </c>
      <c r="F47" s="3">
        <f>'[6]Input 601 - Administrasjon'!F47+'[6]Prosjekt 602 - Helt konge'!F47+'[6]Prosjekt 603 - Ottestadrennet'!F42+'[6] Prosjekt 607 - Snøproduksjon'!F47+'[6]Prosjekt 604 - Ottestadstien'!F47+'[6]Prosjekt 605 - Nytt prosjekt'!F47</f>
        <v>0</v>
      </c>
      <c r="G47" s="4">
        <v>1</v>
      </c>
      <c r="H47" s="5">
        <f t="shared" si="4"/>
        <v>0</v>
      </c>
      <c r="I47" s="5">
        <f t="shared" si="4"/>
        <v>0</v>
      </c>
      <c r="J47" s="5">
        <f t="shared" si="4"/>
        <v>0</v>
      </c>
      <c r="K47" s="5">
        <f t="shared" si="4"/>
        <v>0</v>
      </c>
      <c r="L47" s="5">
        <f t="shared" si="4"/>
        <v>0</v>
      </c>
      <c r="M47" s="5">
        <f t="shared" si="4"/>
        <v>0</v>
      </c>
      <c r="N47" s="5">
        <f t="shared" si="4"/>
        <v>0</v>
      </c>
      <c r="O47" s="5">
        <f t="shared" si="4"/>
        <v>0</v>
      </c>
      <c r="P47" s="5">
        <f t="shared" si="4"/>
        <v>0</v>
      </c>
      <c r="Q47" s="5">
        <f t="shared" si="4"/>
        <v>0</v>
      </c>
      <c r="R47" s="5">
        <f t="shared" si="4"/>
        <v>0</v>
      </c>
      <c r="S47" s="5">
        <f t="shared" si="4"/>
        <v>0</v>
      </c>
    </row>
    <row r="48" spans="2:19" x14ac:dyDescent="0.35">
      <c r="B48">
        <v>6321</v>
      </c>
      <c r="C48" s="2" t="s">
        <v>65</v>
      </c>
      <c r="D48">
        <v>6</v>
      </c>
      <c r="F48" s="3">
        <f>'[6]Input 601 - Administrasjon'!F48+'[6]Prosjekt 602 - Helt konge'!F48+'[6]Prosjekt 603 - Ottestadrennet'!F43+'[6] Prosjekt 607 - Snøproduksjon'!F48+'[6]Prosjekt 604 - Ottestadstien'!F48+'[6]Prosjekt 605 - Nytt prosjekt'!F48</f>
        <v>22500</v>
      </c>
      <c r="G48" s="4">
        <v>1</v>
      </c>
      <c r="H48" s="5">
        <f t="shared" ref="H48:S56" si="5">IF($G48&lt;&gt;0,VLOOKUP($G48,Fordeling,H$4+3,FALSE)*$F48,0)</f>
        <v>1875</v>
      </c>
      <c r="I48" s="5">
        <f t="shared" si="5"/>
        <v>1875</v>
      </c>
      <c r="J48" s="5">
        <f t="shared" si="5"/>
        <v>1875</v>
      </c>
      <c r="K48" s="5">
        <f t="shared" si="5"/>
        <v>1875</v>
      </c>
      <c r="L48" s="5">
        <f t="shared" si="5"/>
        <v>1875</v>
      </c>
      <c r="M48" s="5">
        <f t="shared" si="5"/>
        <v>1875</v>
      </c>
      <c r="N48" s="5">
        <f t="shared" si="5"/>
        <v>1875</v>
      </c>
      <c r="O48" s="5">
        <f t="shared" si="5"/>
        <v>1875</v>
      </c>
      <c r="P48" s="5">
        <f t="shared" si="5"/>
        <v>1875</v>
      </c>
      <c r="Q48" s="5">
        <f t="shared" si="5"/>
        <v>1875</v>
      </c>
      <c r="R48" s="5">
        <f t="shared" si="5"/>
        <v>1875</v>
      </c>
      <c r="S48" s="5">
        <f t="shared" si="5"/>
        <v>1875</v>
      </c>
    </row>
    <row r="49" spans="2:19" x14ac:dyDescent="0.35">
      <c r="B49">
        <v>6340</v>
      </c>
      <c r="C49" s="2" t="s">
        <v>66</v>
      </c>
      <c r="D49">
        <v>6</v>
      </c>
      <c r="F49" s="3">
        <f>'[6]Input 601 - Administrasjon'!F49+'[6]Prosjekt 602 - Helt konge'!F49+'[6]Prosjekt 603 - Ottestadrennet'!F44+'[6] Prosjekt 607 - Snøproduksjon'!F49+'[6]Prosjekt 604 - Ottestadstien'!F49+'[6]Prosjekt 605 - Nytt prosjekt'!F49</f>
        <v>32500</v>
      </c>
      <c r="G49" s="4">
        <v>1</v>
      </c>
      <c r="H49" s="5">
        <f t="shared" si="5"/>
        <v>2708.333333333333</v>
      </c>
      <c r="I49" s="5">
        <f t="shared" si="5"/>
        <v>2708.333333333333</v>
      </c>
      <c r="J49" s="5">
        <f t="shared" si="5"/>
        <v>2708.333333333333</v>
      </c>
      <c r="K49" s="5">
        <f t="shared" si="5"/>
        <v>2708.333333333333</v>
      </c>
      <c r="L49" s="5">
        <f t="shared" si="5"/>
        <v>2708.333333333333</v>
      </c>
      <c r="M49" s="5">
        <f t="shared" si="5"/>
        <v>2708.333333333333</v>
      </c>
      <c r="N49" s="5">
        <f t="shared" si="5"/>
        <v>2708.333333333333</v>
      </c>
      <c r="O49" s="5">
        <f t="shared" si="5"/>
        <v>2708.333333333333</v>
      </c>
      <c r="P49" s="5">
        <f t="shared" si="5"/>
        <v>2708.333333333333</v>
      </c>
      <c r="Q49" s="5">
        <f t="shared" si="5"/>
        <v>2708.333333333333</v>
      </c>
      <c r="R49" s="5">
        <f t="shared" si="5"/>
        <v>2708.333333333333</v>
      </c>
      <c r="S49" s="5">
        <f t="shared" si="5"/>
        <v>2708.333333333333</v>
      </c>
    </row>
    <row r="50" spans="2:19" x14ac:dyDescent="0.35">
      <c r="B50">
        <v>6360</v>
      </c>
      <c r="C50" s="2" t="s">
        <v>67</v>
      </c>
      <c r="D50">
        <v>6</v>
      </c>
      <c r="F50" s="3">
        <f>'[6]Input 601 - Administrasjon'!F50+'[6]Prosjekt 602 - Helt konge'!F50+'[6]Prosjekt 603 - Ottestadrennet'!F45+'[6] Prosjekt 607 - Snøproduksjon'!F50+'[6]Prosjekt 604 - Ottestadstien'!F50+'[6]Prosjekt 605 - Nytt prosjekt'!F50</f>
        <v>0</v>
      </c>
      <c r="G50" s="4">
        <v>1</v>
      </c>
      <c r="H50" s="5">
        <f t="shared" si="5"/>
        <v>0</v>
      </c>
      <c r="I50" s="5">
        <f t="shared" si="5"/>
        <v>0</v>
      </c>
      <c r="J50" s="5">
        <f t="shared" si="5"/>
        <v>0</v>
      </c>
      <c r="K50" s="5">
        <f t="shared" si="5"/>
        <v>0</v>
      </c>
      <c r="L50" s="5">
        <f t="shared" si="5"/>
        <v>0</v>
      </c>
      <c r="M50" s="5">
        <f t="shared" si="5"/>
        <v>0</v>
      </c>
      <c r="N50" s="5">
        <f t="shared" si="5"/>
        <v>0</v>
      </c>
      <c r="O50" s="5">
        <f t="shared" si="5"/>
        <v>0</v>
      </c>
      <c r="P50" s="5">
        <f t="shared" si="5"/>
        <v>0</v>
      </c>
      <c r="Q50" s="5">
        <f t="shared" si="5"/>
        <v>0</v>
      </c>
      <c r="R50" s="5">
        <f t="shared" si="5"/>
        <v>0</v>
      </c>
      <c r="S50" s="5">
        <f t="shared" si="5"/>
        <v>0</v>
      </c>
    </row>
    <row r="51" spans="2:19" x14ac:dyDescent="0.35">
      <c r="B51">
        <v>6410</v>
      </c>
      <c r="C51" s="2" t="s">
        <v>68</v>
      </c>
      <c r="D51">
        <v>6</v>
      </c>
      <c r="F51" s="3">
        <f>'[6]Input 601 - Administrasjon'!F51+'[6]Prosjekt 602 - Helt konge'!F51+'[6]Prosjekt 603 - Ottestadrennet'!F46+'[6] Prosjekt 607 - Snøproduksjon'!F51+'[6]Prosjekt 604 - Ottestadstien'!F51+'[6]Prosjekt 605 - Nytt prosjekt'!F51</f>
        <v>0</v>
      </c>
      <c r="G51" s="4">
        <v>1</v>
      </c>
      <c r="H51" s="5">
        <f t="shared" si="5"/>
        <v>0</v>
      </c>
      <c r="I51" s="5">
        <f t="shared" si="5"/>
        <v>0</v>
      </c>
      <c r="J51" s="5">
        <f t="shared" si="5"/>
        <v>0</v>
      </c>
      <c r="K51" s="5">
        <f t="shared" si="5"/>
        <v>0</v>
      </c>
      <c r="L51" s="5">
        <f t="shared" si="5"/>
        <v>0</v>
      </c>
      <c r="M51" s="5">
        <f t="shared" si="5"/>
        <v>0</v>
      </c>
      <c r="N51" s="5">
        <f t="shared" si="5"/>
        <v>0</v>
      </c>
      <c r="O51" s="5">
        <f t="shared" si="5"/>
        <v>0</v>
      </c>
      <c r="P51" s="5">
        <f t="shared" si="5"/>
        <v>0</v>
      </c>
      <c r="Q51" s="5">
        <f t="shared" si="5"/>
        <v>0</v>
      </c>
      <c r="R51" s="5">
        <f t="shared" si="5"/>
        <v>0</v>
      </c>
      <c r="S51" s="5">
        <f t="shared" si="5"/>
        <v>0</v>
      </c>
    </row>
    <row r="52" spans="2:19" x14ac:dyDescent="0.35">
      <c r="B52">
        <v>6440</v>
      </c>
      <c r="C52" s="2" t="s">
        <v>69</v>
      </c>
      <c r="D52">
        <v>6</v>
      </c>
      <c r="F52" s="3">
        <f>'[6]Input 601 - Administrasjon'!F52+'[6]Prosjekt 602 - Helt konge'!F52+'[6]Prosjekt 603 - Ottestadrennet'!F47+'[6] Prosjekt 607 - Snøproduksjon'!F52+'[6]Prosjekt 604 - Ottestadstien'!F52+'[6]Prosjekt 605 - Nytt prosjekt'!F52</f>
        <v>0</v>
      </c>
      <c r="G52" s="4">
        <v>1</v>
      </c>
      <c r="H52" s="5">
        <f t="shared" si="5"/>
        <v>0</v>
      </c>
      <c r="I52" s="5">
        <f t="shared" si="5"/>
        <v>0</v>
      </c>
      <c r="J52" s="5">
        <f t="shared" si="5"/>
        <v>0</v>
      </c>
      <c r="K52" s="5">
        <f t="shared" si="5"/>
        <v>0</v>
      </c>
      <c r="L52" s="5">
        <f t="shared" si="5"/>
        <v>0</v>
      </c>
      <c r="M52" s="5">
        <f t="shared" si="5"/>
        <v>0</v>
      </c>
      <c r="N52" s="5">
        <f t="shared" si="5"/>
        <v>0</v>
      </c>
      <c r="O52" s="5">
        <f t="shared" si="5"/>
        <v>0</v>
      </c>
      <c r="P52" s="5">
        <f t="shared" si="5"/>
        <v>0</v>
      </c>
      <c r="Q52" s="5">
        <f t="shared" si="5"/>
        <v>0</v>
      </c>
      <c r="R52" s="5">
        <f t="shared" si="5"/>
        <v>0</v>
      </c>
      <c r="S52" s="5">
        <f t="shared" si="5"/>
        <v>0</v>
      </c>
    </row>
    <row r="53" spans="2:19" x14ac:dyDescent="0.35">
      <c r="B53">
        <v>6510</v>
      </c>
      <c r="C53" s="2" t="s">
        <v>70</v>
      </c>
      <c r="D53">
        <v>6</v>
      </c>
      <c r="F53" s="3">
        <f>'[6]Input 601 - Administrasjon'!F53+'[6]Prosjekt 602 - Helt konge'!F53+'[6]Prosjekt 603 - Ottestadrennet'!F48+'[6] Prosjekt 607 - Snøproduksjon'!F53+'[6]Prosjekt 604 - Ottestadstien'!F53+'[6]Prosjekt 605 - Nytt prosjekt'!F53</f>
        <v>0</v>
      </c>
      <c r="G53" s="4">
        <v>1</v>
      </c>
      <c r="H53" s="5">
        <f t="shared" si="5"/>
        <v>0</v>
      </c>
      <c r="I53" s="5">
        <f t="shared" si="5"/>
        <v>0</v>
      </c>
      <c r="J53" s="5">
        <f t="shared" si="5"/>
        <v>0</v>
      </c>
      <c r="K53" s="5">
        <f t="shared" si="5"/>
        <v>0</v>
      </c>
      <c r="L53" s="5">
        <f t="shared" si="5"/>
        <v>0</v>
      </c>
      <c r="M53" s="5">
        <f t="shared" si="5"/>
        <v>0</v>
      </c>
      <c r="N53" s="5">
        <f t="shared" si="5"/>
        <v>0</v>
      </c>
      <c r="O53" s="5">
        <f t="shared" si="5"/>
        <v>0</v>
      </c>
      <c r="P53" s="5">
        <f t="shared" si="5"/>
        <v>0</v>
      </c>
      <c r="Q53" s="5">
        <f t="shared" si="5"/>
        <v>0</v>
      </c>
      <c r="R53" s="5">
        <f t="shared" si="5"/>
        <v>0</v>
      </c>
      <c r="S53" s="5">
        <f t="shared" si="5"/>
        <v>0</v>
      </c>
    </row>
    <row r="54" spans="2:19" x14ac:dyDescent="0.35">
      <c r="B54">
        <v>6540</v>
      </c>
      <c r="C54" s="2" t="s">
        <v>71</v>
      </c>
      <c r="D54">
        <v>6</v>
      </c>
      <c r="F54" s="3">
        <f>'[6]Input 601 - Administrasjon'!F54+'[6]Prosjekt 602 - Helt konge'!F54+'[6]Prosjekt 603 - Ottestadrennet'!F49+'[6] Prosjekt 607 - Snøproduksjon'!F54+'[6]Prosjekt 604 - Ottestadstien'!F54+'[6]Prosjekt 605 - Nytt prosjekt'!F54</f>
        <v>0</v>
      </c>
      <c r="G54" s="4">
        <v>1</v>
      </c>
      <c r="H54" s="5">
        <f t="shared" si="5"/>
        <v>0</v>
      </c>
      <c r="I54" s="5">
        <f t="shared" si="5"/>
        <v>0</v>
      </c>
      <c r="J54" s="5">
        <f t="shared" si="5"/>
        <v>0</v>
      </c>
      <c r="K54" s="5">
        <f t="shared" si="5"/>
        <v>0</v>
      </c>
      <c r="L54" s="5">
        <f t="shared" si="5"/>
        <v>0</v>
      </c>
      <c r="M54" s="5">
        <f t="shared" si="5"/>
        <v>0</v>
      </c>
      <c r="N54" s="5">
        <f t="shared" si="5"/>
        <v>0</v>
      </c>
      <c r="O54" s="5">
        <f t="shared" si="5"/>
        <v>0</v>
      </c>
      <c r="P54" s="5">
        <f t="shared" si="5"/>
        <v>0</v>
      </c>
      <c r="Q54" s="5">
        <f t="shared" si="5"/>
        <v>0</v>
      </c>
      <c r="R54" s="5">
        <f t="shared" si="5"/>
        <v>0</v>
      </c>
      <c r="S54" s="5">
        <f t="shared" si="5"/>
        <v>0</v>
      </c>
    </row>
    <row r="55" spans="2:19" x14ac:dyDescent="0.35">
      <c r="B55">
        <v>6552</v>
      </c>
      <c r="C55" s="2" t="s">
        <v>72</v>
      </c>
      <c r="D55">
        <v>6</v>
      </c>
      <c r="F55" s="3">
        <f>'[6]Input 601 - Administrasjon'!F55+'[6]Prosjekt 602 - Helt konge'!F55+'[6]Prosjekt 603 - Ottestadrennet'!F50+'[6] Prosjekt 607 - Snøproduksjon'!F55+'[6]Prosjekt 604 - Ottestadstien'!F55+'[6]Prosjekt 605 - Nytt prosjekt'!F55</f>
        <v>0</v>
      </c>
      <c r="G55" s="4">
        <v>1</v>
      </c>
      <c r="H55" s="5">
        <f t="shared" si="5"/>
        <v>0</v>
      </c>
      <c r="I55" s="5">
        <f t="shared" si="5"/>
        <v>0</v>
      </c>
      <c r="J55" s="5">
        <f t="shared" si="5"/>
        <v>0</v>
      </c>
      <c r="K55" s="5">
        <f t="shared" si="5"/>
        <v>0</v>
      </c>
      <c r="L55" s="5">
        <f t="shared" si="5"/>
        <v>0</v>
      </c>
      <c r="M55" s="5">
        <f t="shared" si="5"/>
        <v>0</v>
      </c>
      <c r="N55" s="5">
        <f t="shared" si="5"/>
        <v>0</v>
      </c>
      <c r="O55" s="5">
        <f t="shared" si="5"/>
        <v>0</v>
      </c>
      <c r="P55" s="5">
        <f t="shared" si="5"/>
        <v>0</v>
      </c>
      <c r="Q55" s="5">
        <f t="shared" si="5"/>
        <v>0</v>
      </c>
      <c r="R55" s="5">
        <f t="shared" si="5"/>
        <v>0</v>
      </c>
      <c r="S55" s="5">
        <f t="shared" si="5"/>
        <v>0</v>
      </c>
    </row>
    <row r="56" spans="2:19" x14ac:dyDescent="0.35">
      <c r="B56">
        <v>6560</v>
      </c>
      <c r="C56" s="2" t="s">
        <v>73</v>
      </c>
      <c r="D56">
        <v>6</v>
      </c>
      <c r="F56" s="3">
        <f>'[6]Input 601 - Administrasjon'!F56+'[6]Prosjekt 602 - Helt konge'!F56+'[6]Prosjekt 603 - Ottestadrennet'!F51+'[6] Prosjekt 607 - Snøproduksjon'!F56+'[6]Prosjekt 604 - Ottestadstien'!F56+'[6]Prosjekt 605 - Nytt prosjekt'!F56</f>
        <v>20000</v>
      </c>
      <c r="G56" s="4">
        <v>1</v>
      </c>
      <c r="H56" s="5">
        <f t="shared" si="5"/>
        <v>1666.6666666666665</v>
      </c>
      <c r="I56" s="5">
        <f t="shared" si="5"/>
        <v>1666.6666666666665</v>
      </c>
      <c r="J56" s="5">
        <f t="shared" si="5"/>
        <v>1666.6666666666665</v>
      </c>
      <c r="K56" s="5">
        <f t="shared" si="5"/>
        <v>1666.6666666666665</v>
      </c>
      <c r="L56" s="5">
        <f t="shared" si="5"/>
        <v>1666.6666666666665</v>
      </c>
      <c r="M56" s="5">
        <f t="shared" si="5"/>
        <v>1666.6666666666665</v>
      </c>
      <c r="N56" s="5">
        <f t="shared" si="5"/>
        <v>1666.6666666666665</v>
      </c>
      <c r="O56" s="5">
        <f t="shared" si="5"/>
        <v>1666.6666666666665</v>
      </c>
      <c r="P56" s="5">
        <f t="shared" si="5"/>
        <v>1666.6666666666665</v>
      </c>
      <c r="Q56" s="5">
        <f t="shared" si="5"/>
        <v>1666.6666666666665</v>
      </c>
      <c r="R56" s="5">
        <f t="shared" si="5"/>
        <v>1666.6666666666665</v>
      </c>
      <c r="S56" s="5">
        <f t="shared" si="5"/>
        <v>1666.6666666666665</v>
      </c>
    </row>
    <row r="57" spans="2:19" x14ac:dyDescent="0.35">
      <c r="B57">
        <v>6600</v>
      </c>
      <c r="C57" s="2" t="s">
        <v>74</v>
      </c>
      <c r="D57">
        <v>6</v>
      </c>
      <c r="F57" s="3">
        <f>'[6]Input 601 - Administrasjon'!F57+'[6]Prosjekt 602 - Helt konge'!F57+'[6]Prosjekt 603 - Ottestadrennet'!F52+'[6] Prosjekt 607 - Snøproduksjon'!F57+'[6]Prosjekt 604 - Ottestadstien'!F57+'[6]Prosjekt 605 - Nytt prosjekt'!F57</f>
        <v>0</v>
      </c>
      <c r="G57" s="4">
        <v>1</v>
      </c>
      <c r="H57" s="5">
        <f t="shared" ref="H57:S66" si="6">IF($G57&lt;&gt;0,VLOOKUP($G57,Fordeling,H$4+3,FALSE)*$F57,0)</f>
        <v>0</v>
      </c>
      <c r="I57" s="5">
        <f t="shared" si="6"/>
        <v>0</v>
      </c>
      <c r="J57" s="5">
        <f t="shared" si="6"/>
        <v>0</v>
      </c>
      <c r="K57" s="5">
        <f t="shared" si="6"/>
        <v>0</v>
      </c>
      <c r="L57" s="5">
        <f t="shared" si="6"/>
        <v>0</v>
      </c>
      <c r="M57" s="5">
        <f t="shared" si="6"/>
        <v>0</v>
      </c>
      <c r="N57" s="5">
        <f t="shared" si="6"/>
        <v>0</v>
      </c>
      <c r="O57" s="5">
        <f t="shared" si="6"/>
        <v>0</v>
      </c>
      <c r="P57" s="5">
        <f t="shared" si="6"/>
        <v>0</v>
      </c>
      <c r="Q57" s="5">
        <f t="shared" si="6"/>
        <v>0</v>
      </c>
      <c r="R57" s="5">
        <f t="shared" si="6"/>
        <v>0</v>
      </c>
      <c r="S57" s="5">
        <f t="shared" si="6"/>
        <v>0</v>
      </c>
    </row>
    <row r="58" spans="2:19" x14ac:dyDescent="0.35">
      <c r="B58">
        <v>6610</v>
      </c>
      <c r="C58" s="2" t="s">
        <v>75</v>
      </c>
      <c r="D58">
        <v>6</v>
      </c>
      <c r="F58" s="3">
        <f>'[6]Input 601 - Administrasjon'!F58+'[6]Prosjekt 602 - Helt konge'!F58+'[6]Prosjekt 603 - Ottestadrennet'!F53+'[6] Prosjekt 607 - Snøproduksjon'!F58+'[6]Prosjekt 604 - Ottestadstien'!F58+'[6]Prosjekt 605 - Nytt prosjekt'!F58</f>
        <v>0</v>
      </c>
      <c r="G58" s="4">
        <v>1</v>
      </c>
      <c r="H58" s="5">
        <f t="shared" si="6"/>
        <v>0</v>
      </c>
      <c r="I58" s="5">
        <f t="shared" si="6"/>
        <v>0</v>
      </c>
      <c r="J58" s="5">
        <f t="shared" si="6"/>
        <v>0</v>
      </c>
      <c r="K58" s="5">
        <f t="shared" si="6"/>
        <v>0</v>
      </c>
      <c r="L58" s="5">
        <f t="shared" si="6"/>
        <v>0</v>
      </c>
      <c r="M58" s="5">
        <f t="shared" si="6"/>
        <v>0</v>
      </c>
      <c r="N58" s="5">
        <f t="shared" si="6"/>
        <v>0</v>
      </c>
      <c r="O58" s="5">
        <f t="shared" si="6"/>
        <v>0</v>
      </c>
      <c r="P58" s="5">
        <f t="shared" si="6"/>
        <v>0</v>
      </c>
      <c r="Q58" s="5">
        <f t="shared" si="6"/>
        <v>0</v>
      </c>
      <c r="R58" s="5">
        <f t="shared" si="6"/>
        <v>0</v>
      </c>
      <c r="S58" s="5">
        <f t="shared" si="6"/>
        <v>0</v>
      </c>
    </row>
    <row r="59" spans="2:19" x14ac:dyDescent="0.35">
      <c r="B59">
        <v>6611</v>
      </c>
      <c r="C59" s="2" t="s">
        <v>76</v>
      </c>
      <c r="D59">
        <v>6</v>
      </c>
      <c r="F59" s="3">
        <f>'[6]Input 601 - Administrasjon'!F59+'[6]Prosjekt 602 - Helt konge'!F59+'[6]Prosjekt 603 - Ottestadrennet'!F54+'[6] Prosjekt 607 - Snøproduksjon'!F59+'[6]Prosjekt 604 - Ottestadstien'!F59+'[6]Prosjekt 605 - Nytt prosjekt'!F59</f>
        <v>0</v>
      </c>
      <c r="G59" s="4">
        <v>1</v>
      </c>
      <c r="H59" s="5">
        <f t="shared" si="6"/>
        <v>0</v>
      </c>
      <c r="I59" s="5">
        <f t="shared" si="6"/>
        <v>0</v>
      </c>
      <c r="J59" s="5">
        <f t="shared" si="6"/>
        <v>0</v>
      </c>
      <c r="K59" s="5">
        <f t="shared" si="6"/>
        <v>0</v>
      </c>
      <c r="L59" s="5">
        <f t="shared" si="6"/>
        <v>0</v>
      </c>
      <c r="M59" s="5">
        <f t="shared" si="6"/>
        <v>0</v>
      </c>
      <c r="N59" s="5">
        <f t="shared" si="6"/>
        <v>0</v>
      </c>
      <c r="O59" s="5">
        <f t="shared" si="6"/>
        <v>0</v>
      </c>
      <c r="P59" s="5">
        <f t="shared" si="6"/>
        <v>0</v>
      </c>
      <c r="Q59" s="5">
        <f t="shared" si="6"/>
        <v>0</v>
      </c>
      <c r="R59" s="5">
        <f t="shared" si="6"/>
        <v>0</v>
      </c>
      <c r="S59" s="5">
        <f t="shared" si="6"/>
        <v>0</v>
      </c>
    </row>
    <row r="60" spans="2:19" x14ac:dyDescent="0.35">
      <c r="B60">
        <v>6620</v>
      </c>
      <c r="C60" s="2" t="s">
        <v>77</v>
      </c>
      <c r="D60">
        <v>6</v>
      </c>
      <c r="F60" s="3">
        <f>'[6]Input 601 - Administrasjon'!F60+'[6]Prosjekt 602 - Helt konge'!F60+'[6]Prosjekt 603 - Ottestadrennet'!F55+'[6] Prosjekt 607 - Snøproduksjon'!F60+'[6]Prosjekt 604 - Ottestadstien'!F60+'[6]Prosjekt 605 - Nytt prosjekt'!F60</f>
        <v>0</v>
      </c>
      <c r="G60" s="4">
        <v>1</v>
      </c>
      <c r="H60" s="5">
        <f t="shared" si="6"/>
        <v>0</v>
      </c>
      <c r="I60" s="5">
        <f t="shared" si="6"/>
        <v>0</v>
      </c>
      <c r="J60" s="5">
        <f t="shared" si="6"/>
        <v>0</v>
      </c>
      <c r="K60" s="5">
        <f t="shared" si="6"/>
        <v>0</v>
      </c>
      <c r="L60" s="5">
        <f t="shared" si="6"/>
        <v>0</v>
      </c>
      <c r="M60" s="5">
        <f t="shared" si="6"/>
        <v>0</v>
      </c>
      <c r="N60" s="5">
        <f t="shared" si="6"/>
        <v>0</v>
      </c>
      <c r="O60" s="5">
        <f t="shared" si="6"/>
        <v>0</v>
      </c>
      <c r="P60" s="5">
        <f t="shared" si="6"/>
        <v>0</v>
      </c>
      <c r="Q60" s="5">
        <f t="shared" si="6"/>
        <v>0</v>
      </c>
      <c r="R60" s="5">
        <f t="shared" si="6"/>
        <v>0</v>
      </c>
      <c r="S60" s="5">
        <f t="shared" si="6"/>
        <v>0</v>
      </c>
    </row>
    <row r="61" spans="2:19" x14ac:dyDescent="0.35">
      <c r="B61">
        <v>6625</v>
      </c>
      <c r="C61" s="2" t="s">
        <v>78</v>
      </c>
      <c r="D61">
        <v>6</v>
      </c>
      <c r="F61" s="3">
        <f>'[6]Input 601 - Administrasjon'!F61+'[6]Prosjekt 602 - Helt konge'!F61+'[6]Prosjekt 603 - Ottestadrennet'!F56+'[6] Prosjekt 607 - Snøproduksjon'!F61+'[6]Prosjekt 604 - Ottestadstien'!F61+'[6]Prosjekt 605 - Nytt prosjekt'!F61</f>
        <v>10000</v>
      </c>
      <c r="G61" s="4">
        <v>1</v>
      </c>
      <c r="H61" s="5">
        <f t="shared" si="6"/>
        <v>833.33333333333326</v>
      </c>
      <c r="I61" s="5">
        <f t="shared" si="6"/>
        <v>833.33333333333326</v>
      </c>
      <c r="J61" s="5">
        <f t="shared" si="6"/>
        <v>833.33333333333326</v>
      </c>
      <c r="K61" s="5">
        <f t="shared" si="6"/>
        <v>833.33333333333326</v>
      </c>
      <c r="L61" s="5">
        <f t="shared" si="6"/>
        <v>833.33333333333326</v>
      </c>
      <c r="M61" s="5">
        <f t="shared" si="6"/>
        <v>833.33333333333326</v>
      </c>
      <c r="N61" s="5">
        <f t="shared" si="6"/>
        <v>833.33333333333326</v>
      </c>
      <c r="O61" s="5">
        <f t="shared" si="6"/>
        <v>833.33333333333326</v>
      </c>
      <c r="P61" s="5">
        <f t="shared" si="6"/>
        <v>833.33333333333326</v>
      </c>
      <c r="Q61" s="5">
        <f t="shared" si="6"/>
        <v>833.33333333333326</v>
      </c>
      <c r="R61" s="5">
        <f t="shared" si="6"/>
        <v>833.33333333333326</v>
      </c>
      <c r="S61" s="5">
        <f t="shared" si="6"/>
        <v>833.33333333333326</v>
      </c>
    </row>
    <row r="62" spans="2:19" x14ac:dyDescent="0.35">
      <c r="B62">
        <v>6630</v>
      </c>
      <c r="C62" s="2" t="s">
        <v>79</v>
      </c>
      <c r="D62">
        <v>6</v>
      </c>
      <c r="F62" s="3">
        <f>'[6]Input 601 - Administrasjon'!F62+'[6]Prosjekt 602 - Helt konge'!F62+'[6]Prosjekt 603 - Ottestadrennet'!F57+'[6] Prosjekt 607 - Snøproduksjon'!F62+'[6]Prosjekt 604 - Ottestadstien'!F62+'[6]Prosjekt 605 - Nytt prosjekt'!F62</f>
        <v>0</v>
      </c>
      <c r="G62" s="4">
        <v>1</v>
      </c>
      <c r="H62" s="5">
        <f t="shared" si="6"/>
        <v>0</v>
      </c>
      <c r="I62" s="5">
        <f t="shared" si="6"/>
        <v>0</v>
      </c>
      <c r="J62" s="5">
        <f t="shared" si="6"/>
        <v>0</v>
      </c>
      <c r="K62" s="5">
        <f t="shared" si="6"/>
        <v>0</v>
      </c>
      <c r="L62" s="5">
        <f t="shared" si="6"/>
        <v>0</v>
      </c>
      <c r="M62" s="5">
        <f t="shared" si="6"/>
        <v>0</v>
      </c>
      <c r="N62" s="5">
        <f t="shared" si="6"/>
        <v>0</v>
      </c>
      <c r="O62" s="5">
        <f t="shared" si="6"/>
        <v>0</v>
      </c>
      <c r="P62" s="5">
        <f t="shared" si="6"/>
        <v>0</v>
      </c>
      <c r="Q62" s="5">
        <f t="shared" si="6"/>
        <v>0</v>
      </c>
      <c r="R62" s="5">
        <f t="shared" si="6"/>
        <v>0</v>
      </c>
      <c r="S62" s="5">
        <f t="shared" si="6"/>
        <v>0</v>
      </c>
    </row>
    <row r="63" spans="2:19" x14ac:dyDescent="0.35">
      <c r="B63">
        <v>6705</v>
      </c>
      <c r="C63" s="2" t="s">
        <v>80</v>
      </c>
      <c r="D63">
        <v>6</v>
      </c>
      <c r="F63" s="3">
        <f>'[6]Input 601 - Administrasjon'!F63+'[6]Prosjekt 602 - Helt konge'!F63+'[6]Prosjekt 603 - Ottestadrennet'!F58+'[6] Prosjekt 607 - Snøproduksjon'!F63+'[6]Prosjekt 604 - Ottestadstien'!F63+'[6]Prosjekt 605 - Nytt prosjekt'!F63</f>
        <v>20000</v>
      </c>
      <c r="G63" s="4">
        <v>1</v>
      </c>
      <c r="H63" s="5">
        <f t="shared" si="6"/>
        <v>1666.6666666666665</v>
      </c>
      <c r="I63" s="5">
        <f t="shared" si="6"/>
        <v>1666.6666666666665</v>
      </c>
      <c r="J63" s="5">
        <f t="shared" si="6"/>
        <v>1666.6666666666665</v>
      </c>
      <c r="K63" s="5">
        <f t="shared" si="6"/>
        <v>1666.6666666666665</v>
      </c>
      <c r="L63" s="5">
        <f t="shared" si="6"/>
        <v>1666.6666666666665</v>
      </c>
      <c r="M63" s="5">
        <f t="shared" si="6"/>
        <v>1666.6666666666665</v>
      </c>
      <c r="N63" s="5">
        <f t="shared" si="6"/>
        <v>1666.6666666666665</v>
      </c>
      <c r="O63" s="5">
        <f t="shared" si="6"/>
        <v>1666.6666666666665</v>
      </c>
      <c r="P63" s="5">
        <f t="shared" si="6"/>
        <v>1666.6666666666665</v>
      </c>
      <c r="Q63" s="5">
        <f t="shared" si="6"/>
        <v>1666.6666666666665</v>
      </c>
      <c r="R63" s="5">
        <f t="shared" si="6"/>
        <v>1666.6666666666665</v>
      </c>
      <c r="S63" s="5">
        <f t="shared" si="6"/>
        <v>1666.6666666666665</v>
      </c>
    </row>
    <row r="64" spans="2:19" x14ac:dyDescent="0.35">
      <c r="B64">
        <v>6710</v>
      </c>
      <c r="C64" s="15" t="s">
        <v>81</v>
      </c>
      <c r="D64">
        <v>6</v>
      </c>
      <c r="F64" s="3">
        <f>'[6]Input 601 - Administrasjon'!F64+'[6]Prosjekt 602 - Helt konge'!F64+'[6]Prosjekt 603 - Ottestadrennet'!F59+'[6] Prosjekt 607 - Snøproduksjon'!F64+'[6]Prosjekt 604 - Ottestadstien'!F64+'[6]Prosjekt 605 - Nytt prosjekt'!F64</f>
        <v>0</v>
      </c>
      <c r="G64" s="4">
        <v>1</v>
      </c>
      <c r="H64" s="5">
        <f t="shared" si="6"/>
        <v>0</v>
      </c>
      <c r="I64" s="5">
        <f t="shared" si="6"/>
        <v>0</v>
      </c>
      <c r="J64" s="5">
        <f t="shared" si="6"/>
        <v>0</v>
      </c>
      <c r="K64" s="5">
        <f t="shared" si="6"/>
        <v>0</v>
      </c>
      <c r="L64" s="5">
        <f t="shared" si="6"/>
        <v>0</v>
      </c>
      <c r="M64" s="5">
        <f t="shared" si="6"/>
        <v>0</v>
      </c>
      <c r="N64" s="5">
        <f t="shared" si="6"/>
        <v>0</v>
      </c>
      <c r="O64" s="5">
        <f t="shared" si="6"/>
        <v>0</v>
      </c>
      <c r="P64" s="5">
        <f t="shared" si="6"/>
        <v>0</v>
      </c>
      <c r="Q64" s="5">
        <f t="shared" si="6"/>
        <v>0</v>
      </c>
      <c r="R64" s="5">
        <f t="shared" si="6"/>
        <v>0</v>
      </c>
      <c r="S64" s="5">
        <f t="shared" si="6"/>
        <v>0</v>
      </c>
    </row>
    <row r="65" spans="2:19" x14ac:dyDescent="0.35">
      <c r="B65">
        <v>6800</v>
      </c>
      <c r="C65" s="2" t="s">
        <v>82</v>
      </c>
      <c r="D65">
        <v>6</v>
      </c>
      <c r="F65" s="3">
        <f>'[6]Input 601 - Administrasjon'!F65+'[6]Prosjekt 602 - Helt konge'!F65+'[6]Prosjekt 603 - Ottestadrennet'!F60+'[6] Prosjekt 607 - Snøproduksjon'!F65+'[6]Prosjekt 604 - Ottestadstien'!F65+'[6]Prosjekt 605 - Nytt prosjekt'!F65</f>
        <v>0</v>
      </c>
      <c r="G65" s="4">
        <v>1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</row>
    <row r="66" spans="2:19" x14ac:dyDescent="0.35">
      <c r="B66">
        <v>6820</v>
      </c>
      <c r="C66" s="2" t="s">
        <v>83</v>
      </c>
      <c r="D66">
        <v>6</v>
      </c>
      <c r="F66" s="3">
        <f>'[6]Input 601 - Administrasjon'!F66+'[6]Prosjekt 602 - Helt konge'!F66+'[6]Prosjekt 603 - Ottestadrennet'!F61+'[6] Prosjekt 607 - Snøproduksjon'!F66+'[6]Prosjekt 604 - Ottestadstien'!F66+'[6]Prosjekt 605 - Nytt prosjekt'!F66</f>
        <v>5000</v>
      </c>
      <c r="G66" s="4">
        <v>1</v>
      </c>
      <c r="H66" s="5">
        <f t="shared" si="6"/>
        <v>416.66666666666663</v>
      </c>
      <c r="I66" s="5">
        <f t="shared" si="6"/>
        <v>416.66666666666663</v>
      </c>
      <c r="J66" s="5">
        <f t="shared" si="6"/>
        <v>416.66666666666663</v>
      </c>
      <c r="K66" s="5">
        <f t="shared" si="6"/>
        <v>416.66666666666663</v>
      </c>
      <c r="L66" s="5">
        <f t="shared" si="6"/>
        <v>416.66666666666663</v>
      </c>
      <c r="M66" s="5">
        <f t="shared" si="6"/>
        <v>416.66666666666663</v>
      </c>
      <c r="N66" s="5">
        <f t="shared" si="6"/>
        <v>416.66666666666663</v>
      </c>
      <c r="O66" s="5">
        <f t="shared" si="6"/>
        <v>416.66666666666663</v>
      </c>
      <c r="P66" s="5">
        <f t="shared" si="6"/>
        <v>416.66666666666663</v>
      </c>
      <c r="Q66" s="5">
        <f t="shared" si="6"/>
        <v>416.66666666666663</v>
      </c>
      <c r="R66" s="5">
        <f t="shared" si="6"/>
        <v>416.66666666666663</v>
      </c>
      <c r="S66" s="5">
        <f t="shared" si="6"/>
        <v>416.66666666666663</v>
      </c>
    </row>
    <row r="67" spans="2:19" x14ac:dyDescent="0.35">
      <c r="B67">
        <v>6830</v>
      </c>
      <c r="C67" s="2" t="s">
        <v>84</v>
      </c>
      <c r="D67">
        <v>6</v>
      </c>
      <c r="F67" s="3">
        <f>'[6]Input 601 - Administrasjon'!F67+'[6]Prosjekt 602 - Helt konge'!F67+'[6]Prosjekt 603 - Ottestadrennet'!F62+'[6] Prosjekt 607 - Snøproduksjon'!F67+'[6]Prosjekt 604 - Ottestadstien'!F67+'[6]Prosjekt 605 - Nytt prosjekt'!F67</f>
        <v>0</v>
      </c>
      <c r="G67" s="4">
        <v>1</v>
      </c>
      <c r="H67" s="5">
        <f t="shared" ref="H67:S75" si="7">IF($G67&lt;&gt;0,VLOOKUP($G67,Fordeling,H$4+3,FALSE)*$F67,0)</f>
        <v>0</v>
      </c>
      <c r="I67" s="5">
        <f t="shared" si="7"/>
        <v>0</v>
      </c>
      <c r="J67" s="5">
        <f t="shared" si="7"/>
        <v>0</v>
      </c>
      <c r="K67" s="5">
        <f t="shared" si="7"/>
        <v>0</v>
      </c>
      <c r="L67" s="5">
        <f t="shared" si="7"/>
        <v>0</v>
      </c>
      <c r="M67" s="5">
        <f t="shared" si="7"/>
        <v>0</v>
      </c>
      <c r="N67" s="5">
        <f t="shared" si="7"/>
        <v>0</v>
      </c>
      <c r="O67" s="5">
        <f t="shared" si="7"/>
        <v>0</v>
      </c>
      <c r="P67" s="5">
        <f t="shared" si="7"/>
        <v>0</v>
      </c>
      <c r="Q67" s="5">
        <f t="shared" si="7"/>
        <v>0</v>
      </c>
      <c r="R67" s="5">
        <f t="shared" si="7"/>
        <v>0</v>
      </c>
      <c r="S67" s="5">
        <f t="shared" si="7"/>
        <v>0</v>
      </c>
    </row>
    <row r="68" spans="2:19" x14ac:dyDescent="0.35">
      <c r="B68">
        <v>6850</v>
      </c>
      <c r="C68" s="2" t="s">
        <v>85</v>
      </c>
      <c r="D68">
        <v>6</v>
      </c>
      <c r="F68" s="3">
        <f>'[6]Input 601 - Administrasjon'!F68+'[6]Prosjekt 602 - Helt konge'!F68+'[6]Prosjekt 603 - Ottestadrennet'!F63+'[6] Prosjekt 607 - Snøproduksjon'!F68+'[6]Prosjekt 604 - Ottestadstien'!F68+'[6]Prosjekt 605 - Nytt prosjekt'!F68</f>
        <v>6250</v>
      </c>
      <c r="G68" s="4">
        <v>1</v>
      </c>
      <c r="H68" s="5">
        <f t="shared" si="7"/>
        <v>520.83333333333326</v>
      </c>
      <c r="I68" s="5">
        <f t="shared" si="7"/>
        <v>520.83333333333326</v>
      </c>
      <c r="J68" s="5">
        <f t="shared" si="7"/>
        <v>520.83333333333326</v>
      </c>
      <c r="K68" s="5">
        <f t="shared" si="7"/>
        <v>520.83333333333326</v>
      </c>
      <c r="L68" s="5">
        <f t="shared" si="7"/>
        <v>520.83333333333326</v>
      </c>
      <c r="M68" s="5">
        <f t="shared" si="7"/>
        <v>520.83333333333326</v>
      </c>
      <c r="N68" s="5">
        <f t="shared" si="7"/>
        <v>520.83333333333326</v>
      </c>
      <c r="O68" s="5">
        <f t="shared" si="7"/>
        <v>520.83333333333326</v>
      </c>
      <c r="P68" s="5">
        <f t="shared" si="7"/>
        <v>520.83333333333326</v>
      </c>
      <c r="Q68" s="5">
        <f t="shared" si="7"/>
        <v>520.83333333333326</v>
      </c>
      <c r="R68" s="5">
        <f t="shared" si="7"/>
        <v>520.83333333333326</v>
      </c>
      <c r="S68" s="5">
        <f t="shared" si="7"/>
        <v>520.83333333333326</v>
      </c>
    </row>
    <row r="69" spans="2:19" x14ac:dyDescent="0.35">
      <c r="B69">
        <v>6860</v>
      </c>
      <c r="C69" s="2" t="s">
        <v>86</v>
      </c>
      <c r="D69">
        <v>6</v>
      </c>
      <c r="F69" s="3">
        <f>'[6]Input 601 - Administrasjon'!F69+'[6]Prosjekt 602 - Helt konge'!F69+'[6]Prosjekt 603 - Ottestadrennet'!F64+'[6] Prosjekt 607 - Snøproduksjon'!F69+'[6]Prosjekt 604 - Ottestadstien'!F69+'[6]Prosjekt 605 - Nytt prosjekt'!F69</f>
        <v>0</v>
      </c>
      <c r="G69" s="4">
        <v>1</v>
      </c>
      <c r="H69" s="5">
        <f t="shared" si="7"/>
        <v>0</v>
      </c>
      <c r="I69" s="5">
        <f t="shared" si="7"/>
        <v>0</v>
      </c>
      <c r="J69" s="5">
        <f t="shared" si="7"/>
        <v>0</v>
      </c>
      <c r="K69" s="5">
        <f t="shared" si="7"/>
        <v>0</v>
      </c>
      <c r="L69" s="5">
        <f t="shared" si="7"/>
        <v>0</v>
      </c>
      <c r="M69" s="5">
        <f t="shared" si="7"/>
        <v>0</v>
      </c>
      <c r="N69" s="5">
        <f t="shared" si="7"/>
        <v>0</v>
      </c>
      <c r="O69" s="5">
        <f t="shared" si="7"/>
        <v>0</v>
      </c>
      <c r="P69" s="5">
        <f t="shared" si="7"/>
        <v>0</v>
      </c>
      <c r="Q69" s="5">
        <f t="shared" si="7"/>
        <v>0</v>
      </c>
      <c r="R69" s="5">
        <f t="shared" si="7"/>
        <v>0</v>
      </c>
      <c r="S69" s="5">
        <f t="shared" si="7"/>
        <v>0</v>
      </c>
    </row>
    <row r="70" spans="2:19" x14ac:dyDescent="0.35">
      <c r="B70">
        <v>6902</v>
      </c>
      <c r="C70" s="2" t="s">
        <v>88</v>
      </c>
      <c r="D70">
        <v>6</v>
      </c>
      <c r="F70" s="3">
        <f>'[6]Input 601 - Administrasjon'!F70+'[6]Prosjekt 602 - Helt konge'!F70+'[6]Prosjekt 603 - Ottestadrennet'!F65+'[6] Prosjekt 607 - Snøproduksjon'!F70+'[6]Prosjekt 604 - Ottestadstien'!F70+'[6]Prosjekt 605 - Nytt prosjekt'!F70</f>
        <v>0</v>
      </c>
      <c r="G70" s="4">
        <v>1</v>
      </c>
      <c r="H70" s="5">
        <f t="shared" si="7"/>
        <v>0</v>
      </c>
      <c r="I70" s="5">
        <f t="shared" si="7"/>
        <v>0</v>
      </c>
      <c r="J70" s="5">
        <f t="shared" si="7"/>
        <v>0</v>
      </c>
      <c r="K70" s="5">
        <f t="shared" si="7"/>
        <v>0</v>
      </c>
      <c r="L70" s="5">
        <f t="shared" si="7"/>
        <v>0</v>
      </c>
      <c r="M70" s="5">
        <f t="shared" si="7"/>
        <v>0</v>
      </c>
      <c r="N70" s="5">
        <f t="shared" si="7"/>
        <v>0</v>
      </c>
      <c r="O70" s="5">
        <f t="shared" si="7"/>
        <v>0</v>
      </c>
      <c r="P70" s="5">
        <f t="shared" si="7"/>
        <v>0</v>
      </c>
      <c r="Q70" s="5">
        <f t="shared" si="7"/>
        <v>0</v>
      </c>
      <c r="R70" s="5">
        <f t="shared" si="7"/>
        <v>0</v>
      </c>
      <c r="S70" s="5">
        <f t="shared" si="7"/>
        <v>0</v>
      </c>
    </row>
    <row r="71" spans="2:19" x14ac:dyDescent="0.35">
      <c r="B71">
        <v>6907</v>
      </c>
      <c r="C71" s="2" t="s">
        <v>89</v>
      </c>
      <c r="D71">
        <v>6</v>
      </c>
      <c r="F71" s="3">
        <f>'[6]Input 601 - Administrasjon'!F71+'[6]Prosjekt 602 - Helt konge'!F71+'[6]Prosjekt 603 - Ottestadrennet'!F66+'[6] Prosjekt 607 - Snøproduksjon'!F71+'[6]Prosjekt 604 - Ottestadstien'!F71+'[6]Prosjekt 605 - Nytt prosjekt'!F71</f>
        <v>0</v>
      </c>
      <c r="G71" s="4">
        <v>1</v>
      </c>
      <c r="H71" s="5">
        <f t="shared" si="7"/>
        <v>0</v>
      </c>
      <c r="I71" s="5">
        <f t="shared" si="7"/>
        <v>0</v>
      </c>
      <c r="J71" s="5">
        <f t="shared" si="7"/>
        <v>0</v>
      </c>
      <c r="K71" s="5">
        <f t="shared" si="7"/>
        <v>0</v>
      </c>
      <c r="L71" s="5">
        <f t="shared" si="7"/>
        <v>0</v>
      </c>
      <c r="M71" s="5">
        <f t="shared" si="7"/>
        <v>0</v>
      </c>
      <c r="N71" s="5">
        <f t="shared" si="7"/>
        <v>0</v>
      </c>
      <c r="O71" s="5">
        <f t="shared" si="7"/>
        <v>0</v>
      </c>
      <c r="P71" s="5">
        <f t="shared" si="7"/>
        <v>0</v>
      </c>
      <c r="Q71" s="5">
        <f t="shared" si="7"/>
        <v>0</v>
      </c>
      <c r="R71" s="5">
        <f t="shared" si="7"/>
        <v>0</v>
      </c>
      <c r="S71" s="5">
        <f t="shared" si="7"/>
        <v>0</v>
      </c>
    </row>
    <row r="72" spans="2:19" x14ac:dyDescent="0.35">
      <c r="B72">
        <v>6940</v>
      </c>
      <c r="C72" s="2" t="s">
        <v>90</v>
      </c>
      <c r="D72">
        <v>6</v>
      </c>
      <c r="F72" s="3">
        <f>'[6]Input 601 - Administrasjon'!F72+'[6]Prosjekt 602 - Helt konge'!F72+'[6]Prosjekt 603 - Ottestadrennet'!F67+'[6] Prosjekt 607 - Snøproduksjon'!F72+'[6]Prosjekt 604 - Ottestadstien'!F72+'[6]Prosjekt 605 - Nytt prosjekt'!F72</f>
        <v>0</v>
      </c>
      <c r="G72" s="4">
        <v>1</v>
      </c>
      <c r="H72" s="5">
        <f t="shared" si="7"/>
        <v>0</v>
      </c>
      <c r="I72" s="5">
        <f t="shared" si="7"/>
        <v>0</v>
      </c>
      <c r="J72" s="5">
        <f t="shared" si="7"/>
        <v>0</v>
      </c>
      <c r="K72" s="5">
        <f t="shared" si="7"/>
        <v>0</v>
      </c>
      <c r="L72" s="5">
        <f t="shared" si="7"/>
        <v>0</v>
      </c>
      <c r="M72" s="5">
        <f t="shared" si="7"/>
        <v>0</v>
      </c>
      <c r="N72" s="5">
        <f t="shared" si="7"/>
        <v>0</v>
      </c>
      <c r="O72" s="5">
        <f t="shared" si="7"/>
        <v>0</v>
      </c>
      <c r="P72" s="5">
        <f t="shared" si="7"/>
        <v>0</v>
      </c>
      <c r="Q72" s="5">
        <f t="shared" si="7"/>
        <v>0</v>
      </c>
      <c r="R72" s="5">
        <f t="shared" si="7"/>
        <v>0</v>
      </c>
      <c r="S72" s="5">
        <f t="shared" si="7"/>
        <v>0</v>
      </c>
    </row>
    <row r="73" spans="2:19" x14ac:dyDescent="0.35">
      <c r="B73">
        <v>7000</v>
      </c>
      <c r="C73" s="2" t="s">
        <v>91</v>
      </c>
      <c r="D73">
        <v>6</v>
      </c>
      <c r="F73" s="3">
        <f>'[6]Input 601 - Administrasjon'!F73+'[6]Prosjekt 602 - Helt konge'!F73+'[6]Prosjekt 603 - Ottestadrennet'!F68+'[6] Prosjekt 607 - Snøproduksjon'!F73+'[6]Prosjekt 604 - Ottestadstien'!F73+'[6]Prosjekt 605 - Nytt prosjekt'!F73</f>
        <v>3000</v>
      </c>
      <c r="G73" s="4">
        <v>1</v>
      </c>
      <c r="H73" s="5">
        <f t="shared" si="7"/>
        <v>250</v>
      </c>
      <c r="I73" s="5">
        <f t="shared" si="7"/>
        <v>250</v>
      </c>
      <c r="J73" s="5">
        <f t="shared" si="7"/>
        <v>250</v>
      </c>
      <c r="K73" s="5">
        <f t="shared" si="7"/>
        <v>250</v>
      </c>
      <c r="L73" s="5">
        <f t="shared" si="7"/>
        <v>250</v>
      </c>
      <c r="M73" s="5">
        <f t="shared" si="7"/>
        <v>250</v>
      </c>
      <c r="N73" s="5">
        <f t="shared" si="7"/>
        <v>250</v>
      </c>
      <c r="O73" s="5">
        <f t="shared" si="7"/>
        <v>250</v>
      </c>
      <c r="P73" s="5">
        <f t="shared" si="7"/>
        <v>250</v>
      </c>
      <c r="Q73" s="5">
        <f t="shared" si="7"/>
        <v>250</v>
      </c>
      <c r="R73" s="5">
        <f t="shared" si="7"/>
        <v>250</v>
      </c>
      <c r="S73" s="5">
        <f t="shared" si="7"/>
        <v>250</v>
      </c>
    </row>
    <row r="74" spans="2:19" x14ac:dyDescent="0.35">
      <c r="B74">
        <v>7040</v>
      </c>
      <c r="C74" s="2" t="s">
        <v>92</v>
      </c>
      <c r="D74">
        <v>6</v>
      </c>
      <c r="F74" s="3">
        <f>'[6]Input 601 - Administrasjon'!F74+'[6]Prosjekt 602 - Helt konge'!F74+'[6]Prosjekt 603 - Ottestadrennet'!F69+'[6] Prosjekt 607 - Snøproduksjon'!F74+'[6]Prosjekt 604 - Ottestadstien'!F74+'[6]Prosjekt 605 - Nytt prosjekt'!F74</f>
        <v>0</v>
      </c>
      <c r="G74" s="4">
        <v>1</v>
      </c>
      <c r="H74" s="5">
        <f t="shared" si="7"/>
        <v>0</v>
      </c>
      <c r="I74" s="5">
        <f t="shared" si="7"/>
        <v>0</v>
      </c>
      <c r="J74" s="5">
        <f t="shared" si="7"/>
        <v>0</v>
      </c>
      <c r="K74" s="5">
        <f t="shared" si="7"/>
        <v>0</v>
      </c>
      <c r="L74" s="5">
        <f t="shared" si="7"/>
        <v>0</v>
      </c>
      <c r="M74" s="5">
        <f t="shared" si="7"/>
        <v>0</v>
      </c>
      <c r="N74" s="5">
        <f t="shared" si="7"/>
        <v>0</v>
      </c>
      <c r="O74" s="5">
        <f t="shared" si="7"/>
        <v>0</v>
      </c>
      <c r="P74" s="5">
        <f t="shared" si="7"/>
        <v>0</v>
      </c>
      <c r="Q74" s="5">
        <f t="shared" si="7"/>
        <v>0</v>
      </c>
      <c r="R74" s="5">
        <f t="shared" si="7"/>
        <v>0</v>
      </c>
      <c r="S74" s="5">
        <f t="shared" si="7"/>
        <v>0</v>
      </c>
    </row>
    <row r="75" spans="2:19" x14ac:dyDescent="0.35">
      <c r="B75">
        <v>7100</v>
      </c>
      <c r="C75" s="2" t="s">
        <v>93</v>
      </c>
      <c r="D75">
        <v>6</v>
      </c>
      <c r="F75" s="3">
        <f>'[6]Input 601 - Administrasjon'!F75+'[6]Prosjekt 602 - Helt konge'!F75+'[6]Prosjekt 603 - Ottestadrennet'!F70+'[6] Prosjekt 607 - Snøproduksjon'!F75+'[6]Prosjekt 604 - Ottestadstien'!F75+'[6]Prosjekt 605 - Nytt prosjekt'!F75</f>
        <v>5000</v>
      </c>
      <c r="G75" s="4">
        <v>1</v>
      </c>
      <c r="H75" s="5">
        <f t="shared" si="7"/>
        <v>416.66666666666663</v>
      </c>
      <c r="I75" s="5">
        <f t="shared" si="7"/>
        <v>416.66666666666663</v>
      </c>
      <c r="J75" s="5">
        <f t="shared" si="7"/>
        <v>416.66666666666663</v>
      </c>
      <c r="K75" s="5">
        <f t="shared" si="7"/>
        <v>416.66666666666663</v>
      </c>
      <c r="L75" s="5">
        <f t="shared" si="7"/>
        <v>416.66666666666663</v>
      </c>
      <c r="M75" s="5">
        <f t="shared" si="7"/>
        <v>416.66666666666663</v>
      </c>
      <c r="N75" s="5">
        <f t="shared" si="7"/>
        <v>416.66666666666663</v>
      </c>
      <c r="O75" s="5">
        <f t="shared" si="7"/>
        <v>416.66666666666663</v>
      </c>
      <c r="P75" s="5">
        <f t="shared" si="7"/>
        <v>416.66666666666663</v>
      </c>
      <c r="Q75" s="5">
        <f t="shared" si="7"/>
        <v>416.66666666666663</v>
      </c>
      <c r="R75" s="5">
        <f t="shared" si="7"/>
        <v>416.66666666666663</v>
      </c>
      <c r="S75" s="5">
        <f t="shared" si="7"/>
        <v>416.66666666666663</v>
      </c>
    </row>
    <row r="76" spans="2:19" x14ac:dyDescent="0.35">
      <c r="B76">
        <v>7140</v>
      </c>
      <c r="C76" s="2" t="s">
        <v>94</v>
      </c>
      <c r="D76">
        <v>6</v>
      </c>
      <c r="F76" s="3">
        <f>'[6]Input 601 - Administrasjon'!F76+'[6]Prosjekt 602 - Helt konge'!F76+'[6]Prosjekt 603 - Ottestadrennet'!F71+'[6] Prosjekt 607 - Snøproduksjon'!F76+'[6]Prosjekt 604 - Ottestadstien'!F76+'[6]Prosjekt 605 - Nytt prosjekt'!F76</f>
        <v>0</v>
      </c>
      <c r="G76" s="4">
        <v>1</v>
      </c>
      <c r="H76" s="5">
        <f t="shared" ref="H76:S85" si="8">IF($G76&lt;&gt;0,VLOOKUP($G76,Fordeling,H$4+3,FALSE)*$F76,0)</f>
        <v>0</v>
      </c>
      <c r="I76" s="5">
        <f t="shared" si="8"/>
        <v>0</v>
      </c>
      <c r="J76" s="5">
        <f t="shared" si="8"/>
        <v>0</v>
      </c>
      <c r="K76" s="5">
        <f t="shared" si="8"/>
        <v>0</v>
      </c>
      <c r="L76" s="5">
        <f t="shared" si="8"/>
        <v>0</v>
      </c>
      <c r="M76" s="5">
        <f t="shared" si="8"/>
        <v>0</v>
      </c>
      <c r="N76" s="5">
        <f t="shared" si="8"/>
        <v>0</v>
      </c>
      <c r="O76" s="5">
        <f t="shared" si="8"/>
        <v>0</v>
      </c>
      <c r="P76" s="5">
        <f t="shared" si="8"/>
        <v>0</v>
      </c>
      <c r="Q76" s="5">
        <f t="shared" si="8"/>
        <v>0</v>
      </c>
      <c r="R76" s="5">
        <f t="shared" si="8"/>
        <v>0</v>
      </c>
      <c r="S76" s="5">
        <f t="shared" si="8"/>
        <v>0</v>
      </c>
    </row>
    <row r="77" spans="2:19" x14ac:dyDescent="0.35">
      <c r="B77">
        <v>7150</v>
      </c>
      <c r="C77" s="2" t="s">
        <v>95</v>
      </c>
      <c r="D77">
        <v>6</v>
      </c>
      <c r="F77" s="3">
        <f>'[6]Input 601 - Administrasjon'!F77+'[6]Prosjekt 602 - Helt konge'!F77+'[6]Prosjekt 603 - Ottestadrennet'!F72+'[6] Prosjekt 607 - Snøproduksjon'!F77+'[6]Prosjekt 604 - Ottestadstien'!F77+'[6]Prosjekt 605 - Nytt prosjekt'!F77</f>
        <v>0</v>
      </c>
      <c r="G77" s="4">
        <v>1</v>
      </c>
      <c r="H77" s="5">
        <f t="shared" si="8"/>
        <v>0</v>
      </c>
      <c r="I77" s="5">
        <f t="shared" si="8"/>
        <v>0</v>
      </c>
      <c r="J77" s="5">
        <f t="shared" si="8"/>
        <v>0</v>
      </c>
      <c r="K77" s="5">
        <f t="shared" si="8"/>
        <v>0</v>
      </c>
      <c r="L77" s="5">
        <f t="shared" si="8"/>
        <v>0</v>
      </c>
      <c r="M77" s="5">
        <f t="shared" si="8"/>
        <v>0</v>
      </c>
      <c r="N77" s="5">
        <f t="shared" si="8"/>
        <v>0</v>
      </c>
      <c r="O77" s="5">
        <f t="shared" si="8"/>
        <v>0</v>
      </c>
      <c r="P77" s="5">
        <f t="shared" si="8"/>
        <v>0</v>
      </c>
      <c r="Q77" s="5">
        <f t="shared" si="8"/>
        <v>0</v>
      </c>
      <c r="R77" s="5">
        <f t="shared" si="8"/>
        <v>0</v>
      </c>
      <c r="S77" s="5">
        <f t="shared" si="8"/>
        <v>0</v>
      </c>
    </row>
    <row r="78" spans="2:19" x14ac:dyDescent="0.35">
      <c r="B78">
        <v>7192</v>
      </c>
      <c r="C78" s="2" t="s">
        <v>96</v>
      </c>
      <c r="D78">
        <v>6</v>
      </c>
      <c r="F78" s="3">
        <f>'[6]Input 601 - Administrasjon'!F78+'[6]Prosjekt 602 - Helt konge'!F78+'[6]Prosjekt 603 - Ottestadrennet'!F73+'[6] Prosjekt 607 - Snøproduksjon'!F78+'[6]Prosjekt 604 - Ottestadstien'!F78+'[6]Prosjekt 605 - Nytt prosjekt'!F78</f>
        <v>0</v>
      </c>
      <c r="G78" s="4">
        <v>1</v>
      </c>
      <c r="H78" s="5">
        <f t="shared" si="8"/>
        <v>0</v>
      </c>
      <c r="I78" s="5">
        <f t="shared" si="8"/>
        <v>0</v>
      </c>
      <c r="J78" s="5">
        <f t="shared" si="8"/>
        <v>0</v>
      </c>
      <c r="K78" s="5">
        <f t="shared" si="8"/>
        <v>0</v>
      </c>
      <c r="L78" s="5">
        <f t="shared" si="8"/>
        <v>0</v>
      </c>
      <c r="M78" s="5">
        <f t="shared" si="8"/>
        <v>0</v>
      </c>
      <c r="N78" s="5">
        <f t="shared" si="8"/>
        <v>0</v>
      </c>
      <c r="O78" s="5">
        <f t="shared" si="8"/>
        <v>0</v>
      </c>
      <c r="P78" s="5">
        <f t="shared" si="8"/>
        <v>0</v>
      </c>
      <c r="Q78" s="5">
        <f t="shared" si="8"/>
        <v>0</v>
      </c>
      <c r="R78" s="5">
        <f t="shared" si="8"/>
        <v>0</v>
      </c>
      <c r="S78" s="5">
        <f t="shared" si="8"/>
        <v>0</v>
      </c>
    </row>
    <row r="79" spans="2:19" x14ac:dyDescent="0.35">
      <c r="B79">
        <v>7320</v>
      </c>
      <c r="C79" s="2" t="s">
        <v>97</v>
      </c>
      <c r="D79">
        <v>6</v>
      </c>
      <c r="F79" s="3">
        <f>'[6]Input 601 - Administrasjon'!F79+'[6]Prosjekt 602 - Helt konge'!F79+'[6]Prosjekt 603 - Ottestadrennet'!F74+'[6] Prosjekt 607 - Snøproduksjon'!F79+'[6]Prosjekt 604 - Ottestadstien'!F79+'[6]Prosjekt 605 - Nytt prosjekt'!F79</f>
        <v>0</v>
      </c>
      <c r="G79" s="4">
        <v>1</v>
      </c>
      <c r="H79" s="5">
        <f t="shared" si="8"/>
        <v>0</v>
      </c>
      <c r="I79" s="5">
        <f t="shared" si="8"/>
        <v>0</v>
      </c>
      <c r="J79" s="5">
        <f t="shared" si="8"/>
        <v>0</v>
      </c>
      <c r="K79" s="5">
        <f t="shared" si="8"/>
        <v>0</v>
      </c>
      <c r="L79" s="5">
        <f t="shared" si="8"/>
        <v>0</v>
      </c>
      <c r="M79" s="5">
        <f t="shared" si="8"/>
        <v>0</v>
      </c>
      <c r="N79" s="5">
        <f t="shared" si="8"/>
        <v>0</v>
      </c>
      <c r="O79" s="5">
        <f t="shared" si="8"/>
        <v>0</v>
      </c>
      <c r="P79" s="5">
        <f t="shared" si="8"/>
        <v>0</v>
      </c>
      <c r="Q79" s="5">
        <f t="shared" si="8"/>
        <v>0</v>
      </c>
      <c r="R79" s="5">
        <f t="shared" si="8"/>
        <v>0</v>
      </c>
      <c r="S79" s="5">
        <f t="shared" si="8"/>
        <v>0</v>
      </c>
    </row>
    <row r="80" spans="2:19" x14ac:dyDescent="0.35">
      <c r="B80">
        <v>7323</v>
      </c>
      <c r="C80" s="2" t="s">
        <v>98</v>
      </c>
      <c r="D80">
        <v>6</v>
      </c>
      <c r="F80" s="3">
        <f>'[6]Input 601 - Administrasjon'!F80+'[6]Prosjekt 602 - Helt konge'!F80+'[6]Prosjekt 603 - Ottestadrennet'!F75+'[6] Prosjekt 607 - Snøproduksjon'!F80+'[6]Prosjekt 604 - Ottestadstien'!F80+'[6]Prosjekt 605 - Nytt prosjekt'!F80</f>
        <v>0</v>
      </c>
      <c r="G80" s="4">
        <v>1</v>
      </c>
      <c r="H80" s="5">
        <f t="shared" si="8"/>
        <v>0</v>
      </c>
      <c r="I80" s="5">
        <f t="shared" si="8"/>
        <v>0</v>
      </c>
      <c r="J80" s="5">
        <f t="shared" si="8"/>
        <v>0</v>
      </c>
      <c r="K80" s="5">
        <f t="shared" si="8"/>
        <v>0</v>
      </c>
      <c r="L80" s="5">
        <f t="shared" si="8"/>
        <v>0</v>
      </c>
      <c r="M80" s="5">
        <f t="shared" si="8"/>
        <v>0</v>
      </c>
      <c r="N80" s="5">
        <f t="shared" si="8"/>
        <v>0</v>
      </c>
      <c r="O80" s="5">
        <f t="shared" si="8"/>
        <v>0</v>
      </c>
      <c r="P80" s="5">
        <f t="shared" si="8"/>
        <v>0</v>
      </c>
      <c r="Q80" s="5">
        <f t="shared" si="8"/>
        <v>0</v>
      </c>
      <c r="R80" s="5">
        <f t="shared" si="8"/>
        <v>0</v>
      </c>
      <c r="S80" s="5">
        <f t="shared" si="8"/>
        <v>0</v>
      </c>
    </row>
    <row r="81" spans="2:21" x14ac:dyDescent="0.35">
      <c r="B81">
        <v>7360</v>
      </c>
      <c r="C81" s="2" t="s">
        <v>99</v>
      </c>
      <c r="D81">
        <v>6</v>
      </c>
      <c r="F81" s="3">
        <f>'[6]Input 601 - Administrasjon'!F81+'[6]Prosjekt 602 - Helt konge'!F81+'[6]Prosjekt 603 - Ottestadrennet'!F76+'[6] Prosjekt 607 - Snøproduksjon'!F81+'[6]Prosjekt 604 - Ottestadstien'!F81+'[6]Prosjekt 605 - Nytt prosjekt'!F81</f>
        <v>0</v>
      </c>
      <c r="G81" s="4">
        <v>1</v>
      </c>
      <c r="H81" s="5">
        <f t="shared" si="8"/>
        <v>0</v>
      </c>
      <c r="I81" s="5">
        <f t="shared" si="8"/>
        <v>0</v>
      </c>
      <c r="J81" s="5">
        <f t="shared" si="8"/>
        <v>0</v>
      </c>
      <c r="K81" s="5">
        <f t="shared" si="8"/>
        <v>0</v>
      </c>
      <c r="L81" s="5">
        <f t="shared" si="8"/>
        <v>0</v>
      </c>
      <c r="M81" s="5">
        <f t="shared" si="8"/>
        <v>0</v>
      </c>
      <c r="N81" s="5">
        <f t="shared" si="8"/>
        <v>0</v>
      </c>
      <c r="O81" s="5">
        <f t="shared" si="8"/>
        <v>0</v>
      </c>
      <c r="P81" s="5">
        <f t="shared" si="8"/>
        <v>0</v>
      </c>
      <c r="Q81" s="5">
        <f t="shared" si="8"/>
        <v>0</v>
      </c>
      <c r="R81" s="5">
        <f t="shared" si="8"/>
        <v>0</v>
      </c>
      <c r="S81" s="5">
        <f t="shared" si="8"/>
        <v>0</v>
      </c>
    </row>
    <row r="82" spans="2:21" x14ac:dyDescent="0.35">
      <c r="B82">
        <v>7410</v>
      </c>
      <c r="C82" s="2" t="s">
        <v>100</v>
      </c>
      <c r="D82">
        <v>6</v>
      </c>
      <c r="F82" s="3">
        <f>'[6]Input 601 - Administrasjon'!F82+'[6]Prosjekt 602 - Helt konge'!F82+'[6]Prosjekt 603 - Ottestadrennet'!F77+'[6] Prosjekt 607 - Snøproduksjon'!F82+'[6]Prosjekt 604 - Ottestadstien'!F82+'[6]Prosjekt 605 - Nytt prosjekt'!F82</f>
        <v>10000</v>
      </c>
      <c r="G82" s="4">
        <v>1</v>
      </c>
      <c r="H82" s="5">
        <f t="shared" si="8"/>
        <v>833.33333333333326</v>
      </c>
      <c r="I82" s="5">
        <f t="shared" si="8"/>
        <v>833.33333333333326</v>
      </c>
      <c r="J82" s="5">
        <f t="shared" si="8"/>
        <v>833.33333333333326</v>
      </c>
      <c r="K82" s="5">
        <f t="shared" si="8"/>
        <v>833.33333333333326</v>
      </c>
      <c r="L82" s="5">
        <f t="shared" si="8"/>
        <v>833.33333333333326</v>
      </c>
      <c r="M82" s="5">
        <f t="shared" si="8"/>
        <v>833.33333333333326</v>
      </c>
      <c r="N82" s="5">
        <f t="shared" si="8"/>
        <v>833.33333333333326</v>
      </c>
      <c r="O82" s="5">
        <f t="shared" si="8"/>
        <v>833.33333333333326</v>
      </c>
      <c r="P82" s="5">
        <f t="shared" si="8"/>
        <v>833.33333333333326</v>
      </c>
      <c r="Q82" s="5">
        <f t="shared" si="8"/>
        <v>833.33333333333326</v>
      </c>
      <c r="R82" s="5">
        <f t="shared" si="8"/>
        <v>833.33333333333326</v>
      </c>
      <c r="S82" s="5">
        <f t="shared" si="8"/>
        <v>833.33333333333326</v>
      </c>
    </row>
    <row r="83" spans="2:21" x14ac:dyDescent="0.35">
      <c r="B83">
        <v>7420</v>
      </c>
      <c r="C83" s="2" t="s">
        <v>101</v>
      </c>
      <c r="D83">
        <v>6</v>
      </c>
      <c r="F83" s="3">
        <f>'[6]Input 601 - Administrasjon'!F83+'[6]Prosjekt 602 - Helt konge'!F83+'[6]Prosjekt 603 - Ottestadrennet'!F78+'[6] Prosjekt 607 - Snøproduksjon'!F83+'[6]Prosjekt 604 - Ottestadstien'!F83+'[6]Prosjekt 605 - Nytt prosjekt'!F83</f>
        <v>2000</v>
      </c>
      <c r="G83" s="4">
        <v>1</v>
      </c>
      <c r="H83" s="5">
        <f t="shared" si="8"/>
        <v>166.66666666666666</v>
      </c>
      <c r="I83" s="5">
        <f t="shared" si="8"/>
        <v>166.66666666666666</v>
      </c>
      <c r="J83" s="5">
        <f t="shared" si="8"/>
        <v>166.66666666666666</v>
      </c>
      <c r="K83" s="5">
        <f t="shared" si="8"/>
        <v>166.66666666666666</v>
      </c>
      <c r="L83" s="5">
        <f t="shared" si="8"/>
        <v>166.66666666666666</v>
      </c>
      <c r="M83" s="5">
        <f t="shared" si="8"/>
        <v>166.66666666666666</v>
      </c>
      <c r="N83" s="5">
        <f t="shared" si="8"/>
        <v>166.66666666666666</v>
      </c>
      <c r="O83" s="5">
        <f t="shared" si="8"/>
        <v>166.66666666666666</v>
      </c>
      <c r="P83" s="5">
        <f t="shared" si="8"/>
        <v>166.66666666666666</v>
      </c>
      <c r="Q83" s="5">
        <f t="shared" si="8"/>
        <v>166.66666666666666</v>
      </c>
      <c r="R83" s="5">
        <f t="shared" si="8"/>
        <v>166.66666666666666</v>
      </c>
      <c r="S83" s="5">
        <f t="shared" si="8"/>
        <v>166.66666666666666</v>
      </c>
    </row>
    <row r="84" spans="2:21" x14ac:dyDescent="0.35">
      <c r="B84">
        <v>7430</v>
      </c>
      <c r="C84" s="2" t="s">
        <v>102</v>
      </c>
      <c r="D84">
        <v>6</v>
      </c>
      <c r="F84" s="3">
        <f>'[6]Input 601 - Administrasjon'!F84+'[6]Prosjekt 602 - Helt konge'!F84+'[6]Prosjekt 603 - Ottestadrennet'!F79+'[6] Prosjekt 607 - Snøproduksjon'!F84+'[6]Prosjekt 604 - Ottestadstien'!F84+'[6]Prosjekt 605 - Nytt prosjekt'!F84</f>
        <v>37000</v>
      </c>
      <c r="G84" s="4">
        <v>1</v>
      </c>
      <c r="H84" s="5">
        <f t="shared" si="8"/>
        <v>3083.333333333333</v>
      </c>
      <c r="I84" s="5">
        <f t="shared" si="8"/>
        <v>3083.333333333333</v>
      </c>
      <c r="J84" s="5">
        <f t="shared" si="8"/>
        <v>3083.333333333333</v>
      </c>
      <c r="K84" s="5">
        <f t="shared" si="8"/>
        <v>3083.333333333333</v>
      </c>
      <c r="L84" s="5">
        <f t="shared" si="8"/>
        <v>3083.333333333333</v>
      </c>
      <c r="M84" s="5">
        <f t="shared" si="8"/>
        <v>3083.333333333333</v>
      </c>
      <c r="N84" s="5">
        <f t="shared" si="8"/>
        <v>3083.333333333333</v>
      </c>
      <c r="O84" s="5">
        <f t="shared" si="8"/>
        <v>3083.333333333333</v>
      </c>
      <c r="P84" s="5">
        <f t="shared" si="8"/>
        <v>3083.333333333333</v>
      </c>
      <c r="Q84" s="5">
        <f t="shared" si="8"/>
        <v>3083.333333333333</v>
      </c>
      <c r="R84" s="5">
        <f t="shared" si="8"/>
        <v>3083.333333333333</v>
      </c>
      <c r="S84" s="5">
        <f t="shared" si="8"/>
        <v>3083.333333333333</v>
      </c>
    </row>
    <row r="85" spans="2:21" x14ac:dyDescent="0.35">
      <c r="B85">
        <v>7500</v>
      </c>
      <c r="C85" s="2" t="s">
        <v>103</v>
      </c>
      <c r="D85">
        <v>6</v>
      </c>
      <c r="F85" s="3">
        <f>'[6]Input 601 - Administrasjon'!F85+'[6]Prosjekt 602 - Helt konge'!F85+'[6]Prosjekt 603 - Ottestadrennet'!F80+'[6] Prosjekt 607 - Snøproduksjon'!F85+'[6]Prosjekt 604 - Ottestadstien'!F85+'[6]Prosjekt 605 - Nytt prosjekt'!F85</f>
        <v>0</v>
      </c>
      <c r="G85" s="4">
        <v>1</v>
      </c>
      <c r="H85" s="5">
        <f t="shared" si="8"/>
        <v>0</v>
      </c>
      <c r="I85" s="5">
        <f t="shared" si="8"/>
        <v>0</v>
      </c>
      <c r="J85" s="5">
        <f t="shared" si="8"/>
        <v>0</v>
      </c>
      <c r="K85" s="5">
        <f t="shared" si="8"/>
        <v>0</v>
      </c>
      <c r="L85" s="5">
        <f t="shared" si="8"/>
        <v>0</v>
      </c>
      <c r="M85" s="5">
        <f t="shared" si="8"/>
        <v>0</v>
      </c>
      <c r="N85" s="5">
        <f t="shared" si="8"/>
        <v>0</v>
      </c>
      <c r="O85" s="5">
        <f t="shared" si="8"/>
        <v>0</v>
      </c>
      <c r="P85" s="5">
        <f t="shared" si="8"/>
        <v>0</v>
      </c>
      <c r="Q85" s="5">
        <f t="shared" si="8"/>
        <v>0</v>
      </c>
      <c r="R85" s="5">
        <f t="shared" si="8"/>
        <v>0</v>
      </c>
      <c r="S85" s="5">
        <f t="shared" si="8"/>
        <v>0</v>
      </c>
    </row>
    <row r="86" spans="2:21" x14ac:dyDescent="0.35">
      <c r="B86">
        <v>7600</v>
      </c>
      <c r="C86" s="2" t="s">
        <v>104</v>
      </c>
      <c r="D86">
        <v>6</v>
      </c>
      <c r="F86" s="3">
        <f>'[6]Input 601 - Administrasjon'!F86+'[6]Prosjekt 602 - Helt konge'!F86+'[6]Prosjekt 603 - Ottestadrennet'!F81+'[6] Prosjekt 607 - Snøproduksjon'!F86+'[6]Prosjekt 604 - Ottestadstien'!F86+'[6]Prosjekt 605 - Nytt prosjekt'!F86</f>
        <v>0</v>
      </c>
      <c r="G86" s="4">
        <v>1</v>
      </c>
      <c r="H86" s="5">
        <f t="shared" ref="H86:S92" si="9">IF($G86&lt;&gt;0,VLOOKUP($G86,Fordeling,H$4+3,FALSE)*$F86,0)</f>
        <v>0</v>
      </c>
      <c r="I86" s="5">
        <f t="shared" si="9"/>
        <v>0</v>
      </c>
      <c r="J86" s="5">
        <f t="shared" si="9"/>
        <v>0</v>
      </c>
      <c r="K86" s="5">
        <f t="shared" si="9"/>
        <v>0</v>
      </c>
      <c r="L86" s="5">
        <f t="shared" si="9"/>
        <v>0</v>
      </c>
      <c r="M86" s="5">
        <f t="shared" si="9"/>
        <v>0</v>
      </c>
      <c r="N86" s="5">
        <f t="shared" si="9"/>
        <v>0</v>
      </c>
      <c r="O86" s="5">
        <f t="shared" si="9"/>
        <v>0</v>
      </c>
      <c r="P86" s="5">
        <f t="shared" si="9"/>
        <v>0</v>
      </c>
      <c r="Q86" s="5">
        <f t="shared" si="9"/>
        <v>0</v>
      </c>
      <c r="R86" s="5">
        <f t="shared" si="9"/>
        <v>0</v>
      </c>
      <c r="S86" s="5">
        <f t="shared" si="9"/>
        <v>0</v>
      </c>
    </row>
    <row r="87" spans="2:21" x14ac:dyDescent="0.35">
      <c r="B87">
        <v>7770</v>
      </c>
      <c r="C87" s="2" t="s">
        <v>105</v>
      </c>
      <c r="D87">
        <v>6</v>
      </c>
      <c r="F87" s="3">
        <f>'[6]Input 601 - Administrasjon'!F87+'[6]Prosjekt 602 - Helt konge'!F87+'[6]Prosjekt 603 - Ottestadrennet'!F82+'[6] Prosjekt 607 - Snøproduksjon'!F87+'[6]Prosjekt 604 - Ottestadstien'!F87+'[6]Prosjekt 605 - Nytt prosjekt'!F87</f>
        <v>0</v>
      </c>
      <c r="G87" s="4">
        <v>1</v>
      </c>
      <c r="H87" s="5">
        <f t="shared" si="9"/>
        <v>0</v>
      </c>
      <c r="I87" s="5">
        <f t="shared" si="9"/>
        <v>0</v>
      </c>
      <c r="J87" s="5">
        <f t="shared" si="9"/>
        <v>0</v>
      </c>
      <c r="K87" s="5">
        <f t="shared" si="9"/>
        <v>0</v>
      </c>
      <c r="L87" s="5">
        <f t="shared" si="9"/>
        <v>0</v>
      </c>
      <c r="M87" s="5">
        <f t="shared" si="9"/>
        <v>0</v>
      </c>
      <c r="N87" s="5">
        <f t="shared" si="9"/>
        <v>0</v>
      </c>
      <c r="O87" s="5">
        <f t="shared" si="9"/>
        <v>0</v>
      </c>
      <c r="P87" s="5">
        <f t="shared" si="9"/>
        <v>0</v>
      </c>
      <c r="Q87" s="5">
        <f t="shared" si="9"/>
        <v>0</v>
      </c>
      <c r="R87" s="5">
        <f t="shared" si="9"/>
        <v>0</v>
      </c>
      <c r="S87" s="5">
        <f t="shared" si="9"/>
        <v>0</v>
      </c>
    </row>
    <row r="88" spans="2:21" x14ac:dyDescent="0.35">
      <c r="B88">
        <v>7771</v>
      </c>
      <c r="C88" s="2" t="s">
        <v>106</v>
      </c>
      <c r="D88">
        <v>6</v>
      </c>
      <c r="F88" s="3">
        <f>'[6]Input 601 - Administrasjon'!F88+'[6]Prosjekt 602 - Helt konge'!F88+'[6]Prosjekt 603 - Ottestadrennet'!F83+'[6] Prosjekt 607 - Snøproduksjon'!F88+'[6]Prosjekt 604 - Ottestadstien'!F88+'[6]Prosjekt 605 - Nytt prosjekt'!F88</f>
        <v>0</v>
      </c>
      <c r="G88" s="4">
        <v>1</v>
      </c>
      <c r="H88" s="5">
        <f t="shared" si="9"/>
        <v>0</v>
      </c>
      <c r="I88" s="5">
        <f t="shared" si="9"/>
        <v>0</v>
      </c>
      <c r="J88" s="5">
        <f t="shared" si="9"/>
        <v>0</v>
      </c>
      <c r="K88" s="5">
        <f t="shared" si="9"/>
        <v>0</v>
      </c>
      <c r="L88" s="5">
        <f t="shared" si="9"/>
        <v>0</v>
      </c>
      <c r="M88" s="5">
        <f t="shared" si="9"/>
        <v>0</v>
      </c>
      <c r="N88" s="5">
        <f t="shared" si="9"/>
        <v>0</v>
      </c>
      <c r="O88" s="5">
        <f t="shared" si="9"/>
        <v>0</v>
      </c>
      <c r="P88" s="5">
        <f t="shared" si="9"/>
        <v>0</v>
      </c>
      <c r="Q88" s="5">
        <f t="shared" si="9"/>
        <v>0</v>
      </c>
      <c r="R88" s="5">
        <f t="shared" si="9"/>
        <v>0</v>
      </c>
      <c r="S88" s="5">
        <f t="shared" si="9"/>
        <v>0</v>
      </c>
      <c r="U88" s="23">
        <f>SUM(F7:F23)</f>
        <v>579250</v>
      </c>
    </row>
    <row r="89" spans="2:21" x14ac:dyDescent="0.35">
      <c r="B89">
        <v>7798</v>
      </c>
      <c r="C89" s="2" t="s">
        <v>107</v>
      </c>
      <c r="D89">
        <v>6</v>
      </c>
      <c r="F89" s="3">
        <f>'[6]Input 601 - Administrasjon'!F89+'[6]Prosjekt 602 - Helt konge'!F89+'[6]Prosjekt 603 - Ottestadrennet'!F84+'[6] Prosjekt 607 - Snøproduksjon'!F89+'[6]Prosjekt 604 - Ottestadstien'!F89+'[6]Prosjekt 605 - Nytt prosjekt'!F89</f>
        <v>5000</v>
      </c>
      <c r="G89" s="4">
        <v>1</v>
      </c>
      <c r="H89" s="5">
        <f t="shared" si="9"/>
        <v>416.66666666666663</v>
      </c>
      <c r="I89" s="5">
        <f t="shared" si="9"/>
        <v>416.66666666666663</v>
      </c>
      <c r="J89" s="5">
        <f t="shared" si="9"/>
        <v>416.66666666666663</v>
      </c>
      <c r="K89" s="5">
        <f t="shared" si="9"/>
        <v>416.66666666666663</v>
      </c>
      <c r="L89" s="5">
        <f t="shared" si="9"/>
        <v>416.66666666666663</v>
      </c>
      <c r="M89" s="5">
        <f t="shared" si="9"/>
        <v>416.66666666666663</v>
      </c>
      <c r="N89" s="5">
        <f t="shared" si="9"/>
        <v>416.66666666666663</v>
      </c>
      <c r="O89" s="5">
        <f t="shared" si="9"/>
        <v>416.66666666666663</v>
      </c>
      <c r="P89" s="5">
        <f t="shared" si="9"/>
        <v>416.66666666666663</v>
      </c>
      <c r="Q89" s="5">
        <f t="shared" si="9"/>
        <v>416.66666666666663</v>
      </c>
      <c r="R89" s="5">
        <f t="shared" si="9"/>
        <v>416.66666666666663</v>
      </c>
      <c r="S89" s="5">
        <f t="shared" si="9"/>
        <v>416.66666666666663</v>
      </c>
    </row>
    <row r="90" spans="2:21" x14ac:dyDescent="0.35">
      <c r="B90">
        <v>7830</v>
      </c>
      <c r="C90" s="2" t="s">
        <v>108</v>
      </c>
      <c r="D90">
        <v>6</v>
      </c>
      <c r="F90" s="3">
        <f>'[6]Input 601 - Administrasjon'!F90+'[6]Prosjekt 602 - Helt konge'!F90+'[6]Prosjekt 603 - Ottestadrennet'!F85+'[6] Prosjekt 607 - Snøproduksjon'!F90+'[6]Prosjekt 604 - Ottestadstien'!F90+'[6]Prosjekt 605 - Nytt prosjekt'!F90</f>
        <v>0</v>
      </c>
      <c r="G90" s="4">
        <v>1</v>
      </c>
      <c r="H90" s="5">
        <f t="shared" si="9"/>
        <v>0</v>
      </c>
      <c r="I90" s="5">
        <f t="shared" si="9"/>
        <v>0</v>
      </c>
      <c r="J90" s="5">
        <f t="shared" si="9"/>
        <v>0</v>
      </c>
      <c r="K90" s="5">
        <f t="shared" si="9"/>
        <v>0</v>
      </c>
      <c r="L90" s="5">
        <f t="shared" si="9"/>
        <v>0</v>
      </c>
      <c r="M90" s="5">
        <f t="shared" si="9"/>
        <v>0</v>
      </c>
      <c r="N90" s="5">
        <f t="shared" si="9"/>
        <v>0</v>
      </c>
      <c r="O90" s="5">
        <f t="shared" si="9"/>
        <v>0</v>
      </c>
      <c r="P90" s="5">
        <f t="shared" si="9"/>
        <v>0</v>
      </c>
      <c r="Q90" s="5">
        <f t="shared" si="9"/>
        <v>0</v>
      </c>
      <c r="R90" s="5">
        <f t="shared" si="9"/>
        <v>0</v>
      </c>
      <c r="S90" s="5">
        <f t="shared" si="9"/>
        <v>0</v>
      </c>
    </row>
    <row r="91" spans="2:21" x14ac:dyDescent="0.35">
      <c r="B91">
        <v>8040</v>
      </c>
      <c r="C91" s="2" t="s">
        <v>109</v>
      </c>
      <c r="D91">
        <v>6</v>
      </c>
      <c r="F91" s="3">
        <f>'[6]Input 601 - Administrasjon'!F91+'[6]Prosjekt 602 - Helt konge'!F91+'[6]Prosjekt 603 - Ottestadrennet'!F86+'[6] Prosjekt 607 - Snøproduksjon'!F91+'[6]Prosjekt 604 - Ottestadstien'!F91+'[6]Prosjekt 605 - Nytt prosjekt'!F91</f>
        <v>0</v>
      </c>
      <c r="G91" s="4">
        <v>1</v>
      </c>
      <c r="H91" s="5">
        <f t="shared" si="9"/>
        <v>0</v>
      </c>
      <c r="I91" s="5">
        <f t="shared" si="9"/>
        <v>0</v>
      </c>
      <c r="J91" s="5">
        <f t="shared" si="9"/>
        <v>0</v>
      </c>
      <c r="K91" s="5">
        <f t="shared" si="9"/>
        <v>0</v>
      </c>
      <c r="L91" s="5">
        <f t="shared" si="9"/>
        <v>0</v>
      </c>
      <c r="M91" s="5">
        <f t="shared" si="9"/>
        <v>0</v>
      </c>
      <c r="N91" s="5">
        <f t="shared" si="9"/>
        <v>0</v>
      </c>
      <c r="O91" s="5">
        <f t="shared" si="9"/>
        <v>0</v>
      </c>
      <c r="P91" s="5">
        <f t="shared" si="9"/>
        <v>0</v>
      </c>
      <c r="Q91" s="5">
        <f t="shared" si="9"/>
        <v>0</v>
      </c>
      <c r="R91" s="5">
        <f t="shared" si="9"/>
        <v>0</v>
      </c>
      <c r="S91" s="5">
        <f t="shared" si="9"/>
        <v>0</v>
      </c>
      <c r="U91" s="21"/>
    </row>
    <row r="92" spans="2:21" x14ac:dyDescent="0.35">
      <c r="B92">
        <v>8140</v>
      </c>
      <c r="C92" s="2" t="s">
        <v>110</v>
      </c>
      <c r="D92">
        <v>6</v>
      </c>
      <c r="F92" s="3">
        <f>'[6]Input 601 - Administrasjon'!F92+'[6]Prosjekt 602 - Helt konge'!F92+'[6]Prosjekt 603 - Ottestadrennet'!F87+'[6] Prosjekt 607 - Snøproduksjon'!F92+'[6]Prosjekt 604 - Ottestadstien'!F92+'[6]Prosjekt 605 - Nytt prosjekt'!F92</f>
        <v>75000</v>
      </c>
      <c r="G92" s="4">
        <v>1</v>
      </c>
      <c r="H92" s="5">
        <f t="shared" si="9"/>
        <v>6250</v>
      </c>
      <c r="I92" s="5">
        <f t="shared" si="9"/>
        <v>6250</v>
      </c>
      <c r="J92" s="5">
        <f t="shared" si="9"/>
        <v>6250</v>
      </c>
      <c r="K92" s="5">
        <f t="shared" si="9"/>
        <v>6250</v>
      </c>
      <c r="L92" s="5">
        <f t="shared" si="9"/>
        <v>6250</v>
      </c>
      <c r="M92" s="5">
        <f t="shared" si="9"/>
        <v>6250</v>
      </c>
      <c r="N92" s="5">
        <f t="shared" si="9"/>
        <v>6250</v>
      </c>
      <c r="O92" s="5">
        <f t="shared" si="9"/>
        <v>6250</v>
      </c>
      <c r="P92" s="5">
        <f t="shared" si="9"/>
        <v>6250</v>
      </c>
      <c r="Q92" s="5">
        <f t="shared" si="9"/>
        <v>6250</v>
      </c>
      <c r="R92" s="5">
        <f t="shared" si="9"/>
        <v>6250</v>
      </c>
      <c r="S92" s="5">
        <f t="shared" si="9"/>
        <v>6250</v>
      </c>
    </row>
    <row r="95" spans="2:21" x14ac:dyDescent="0.35">
      <c r="C95" s="17" t="s">
        <v>118</v>
      </c>
      <c r="F95" s="3">
        <f>SUM(F7:F24)</f>
        <v>579250</v>
      </c>
    </row>
    <row r="96" spans="2:21" x14ac:dyDescent="0.35">
      <c r="C96" s="17" t="s">
        <v>112</v>
      </c>
      <c r="F96" s="3">
        <f>SUM(F26:F92)</f>
        <v>548250</v>
      </c>
    </row>
    <row r="97" spans="3:6" x14ac:dyDescent="0.35">
      <c r="C97" s="17" t="s">
        <v>113</v>
      </c>
      <c r="F97" s="3">
        <f>F95-F96</f>
        <v>31000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F9506-8C17-43E5-8C64-4BBAFEDED29D}">
  <dimension ref="A1:T99"/>
  <sheetViews>
    <sheetView workbookViewId="0"/>
  </sheetViews>
  <sheetFormatPr baseColWidth="10" defaultRowHeight="14.5" x14ac:dyDescent="0.35"/>
  <cols>
    <col min="1" max="1" width="1.453125" customWidth="1"/>
    <col min="2" max="2" width="8.1796875" bestFit="1" customWidth="1"/>
    <col min="3" max="3" width="31.453125" style="2" customWidth="1"/>
    <col min="4" max="5" width="9.453125" customWidth="1"/>
    <col min="6" max="6" width="13.81640625" style="3" bestFit="1" customWidth="1"/>
    <col min="7" max="7" width="9.81640625" style="4" customWidth="1"/>
    <col min="8" max="15" width="10.90625" style="5"/>
    <col min="16" max="16" width="11.81640625" style="5" bestFit="1" customWidth="1"/>
    <col min="17" max="19" width="10.90625" style="5"/>
    <col min="20" max="20" width="10.90625" style="6"/>
  </cols>
  <sheetData>
    <row r="1" spans="1:20" x14ac:dyDescent="0.35">
      <c r="A1" s="1"/>
      <c r="B1" s="1"/>
    </row>
    <row r="2" spans="1:20" x14ac:dyDescent="0.35">
      <c r="A2" s="1"/>
      <c r="B2" s="1"/>
      <c r="G2" s="7" t="s">
        <v>0</v>
      </c>
      <c r="H2" s="8"/>
      <c r="I2" s="8"/>
    </row>
    <row r="3" spans="1:20" x14ac:dyDescent="0.35">
      <c r="G3" s="7" t="s">
        <v>1</v>
      </c>
      <c r="H3" s="8"/>
      <c r="I3" s="8"/>
      <c r="J3" s="8"/>
    </row>
    <row r="4" spans="1:20" x14ac:dyDescent="0.35">
      <c r="H4" s="9">
        <v>1</v>
      </c>
      <c r="I4" s="9">
        <v>2</v>
      </c>
      <c r="J4" s="9">
        <v>3</v>
      </c>
      <c r="K4" s="9">
        <v>4</v>
      </c>
      <c r="L4" s="9">
        <v>5</v>
      </c>
      <c r="M4" s="9">
        <v>6</v>
      </c>
      <c r="N4" s="9">
        <v>7</v>
      </c>
      <c r="O4" s="9">
        <v>8</v>
      </c>
      <c r="P4" s="9">
        <v>9</v>
      </c>
      <c r="Q4" s="9">
        <v>10</v>
      </c>
      <c r="R4" s="9">
        <v>11</v>
      </c>
      <c r="S4" s="9">
        <v>12</v>
      </c>
      <c r="T4" s="9">
        <v>12</v>
      </c>
    </row>
    <row r="5" spans="1:20" s="10" customFormat="1" ht="13" x14ac:dyDescent="0.3">
      <c r="B5" s="10" t="s">
        <v>2</v>
      </c>
      <c r="C5" s="11" t="s">
        <v>3</v>
      </c>
      <c r="D5" s="12" t="s">
        <v>4</v>
      </c>
      <c r="E5" s="12" t="s">
        <v>5</v>
      </c>
      <c r="F5" s="13" t="s">
        <v>6</v>
      </c>
      <c r="G5" s="14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13" t="s">
        <v>12</v>
      </c>
      <c r="M5" s="13" t="s">
        <v>13</v>
      </c>
      <c r="N5" s="13" t="s">
        <v>14</v>
      </c>
      <c r="O5" s="13" t="s">
        <v>15</v>
      </c>
      <c r="P5" s="13" t="s">
        <v>16</v>
      </c>
      <c r="Q5" s="13" t="s">
        <v>17</v>
      </c>
      <c r="R5" s="13" t="s">
        <v>18</v>
      </c>
      <c r="S5" s="13" t="s">
        <v>19</v>
      </c>
      <c r="T5" s="13" t="s">
        <v>20</v>
      </c>
    </row>
    <row r="6" spans="1:20" ht="5.25" customHeight="1" x14ac:dyDescent="0.35"/>
    <row r="7" spans="1:20" x14ac:dyDescent="0.35">
      <c r="B7">
        <v>3000</v>
      </c>
      <c r="C7" s="15" t="s">
        <v>21</v>
      </c>
      <c r="D7">
        <v>9</v>
      </c>
      <c r="E7">
        <v>901</v>
      </c>
      <c r="F7" s="3">
        <v>5000</v>
      </c>
      <c r="G7" s="4">
        <v>0</v>
      </c>
      <c r="H7" s="5">
        <v>5000</v>
      </c>
      <c r="I7" s="5">
        <f t="shared" ref="H7:S9" si="0">IF($G7&lt;&gt;0,VLOOKUP($G7,Fordeling,I$4+3,FALSE)*$F7,0)</f>
        <v>0</v>
      </c>
      <c r="J7" s="5">
        <f t="shared" si="0"/>
        <v>0</v>
      </c>
      <c r="K7" s="5">
        <f t="shared" si="0"/>
        <v>0</v>
      </c>
      <c r="L7" s="5">
        <f t="shared" si="0"/>
        <v>0</v>
      </c>
      <c r="M7" s="5">
        <f t="shared" si="0"/>
        <v>0</v>
      </c>
      <c r="N7" s="5">
        <f t="shared" si="0"/>
        <v>0</v>
      </c>
      <c r="O7" s="5">
        <f t="shared" si="0"/>
        <v>0</v>
      </c>
      <c r="P7" s="5">
        <f t="shared" si="0"/>
        <v>0</v>
      </c>
      <c r="Q7" s="5">
        <f t="shared" si="0"/>
        <v>0</v>
      </c>
      <c r="R7" s="5">
        <f t="shared" si="0"/>
        <v>0</v>
      </c>
      <c r="S7" s="5">
        <f t="shared" si="0"/>
        <v>0</v>
      </c>
    </row>
    <row r="8" spans="1:20" x14ac:dyDescent="0.35">
      <c r="B8">
        <v>3010</v>
      </c>
      <c r="C8" s="2" t="s">
        <v>22</v>
      </c>
      <c r="D8">
        <v>9</v>
      </c>
      <c r="E8">
        <v>901</v>
      </c>
      <c r="G8" s="4">
        <v>1</v>
      </c>
      <c r="H8" s="5">
        <f t="shared" si="0"/>
        <v>0</v>
      </c>
      <c r="I8" s="5">
        <f t="shared" si="0"/>
        <v>0</v>
      </c>
      <c r="J8" s="5">
        <f t="shared" si="0"/>
        <v>0</v>
      </c>
      <c r="K8" s="5">
        <f t="shared" si="0"/>
        <v>0</v>
      </c>
      <c r="L8" s="5">
        <f t="shared" si="0"/>
        <v>0</v>
      </c>
      <c r="M8" s="5">
        <f t="shared" si="0"/>
        <v>0</v>
      </c>
      <c r="N8" s="5">
        <f t="shared" si="0"/>
        <v>0</v>
      </c>
      <c r="O8" s="5">
        <f t="shared" si="0"/>
        <v>0</v>
      </c>
      <c r="P8" s="5">
        <f t="shared" si="0"/>
        <v>0</v>
      </c>
      <c r="Q8" s="5">
        <f t="shared" si="0"/>
        <v>0</v>
      </c>
      <c r="R8" s="5">
        <f t="shared" si="0"/>
        <v>0</v>
      </c>
      <c r="S8" s="5">
        <f t="shared" si="0"/>
        <v>0</v>
      </c>
    </row>
    <row r="9" spans="1:20" x14ac:dyDescent="0.35">
      <c r="B9">
        <v>3100</v>
      </c>
      <c r="C9" s="15" t="s">
        <v>23</v>
      </c>
      <c r="D9">
        <v>9</v>
      </c>
      <c r="E9">
        <v>901</v>
      </c>
      <c r="G9" s="4">
        <v>1</v>
      </c>
      <c r="H9" s="5">
        <f t="shared" si="0"/>
        <v>0</v>
      </c>
      <c r="I9" s="5">
        <f t="shared" si="0"/>
        <v>0</v>
      </c>
      <c r="J9" s="5">
        <f t="shared" si="0"/>
        <v>0</v>
      </c>
      <c r="K9" s="5">
        <f t="shared" si="0"/>
        <v>0</v>
      </c>
      <c r="L9" s="5">
        <f t="shared" si="0"/>
        <v>0</v>
      </c>
      <c r="M9" s="5">
        <f t="shared" si="0"/>
        <v>0</v>
      </c>
      <c r="N9" s="5">
        <f t="shared" si="0"/>
        <v>0</v>
      </c>
      <c r="O9" s="5">
        <f t="shared" si="0"/>
        <v>0</v>
      </c>
      <c r="P9" s="5">
        <f t="shared" si="0"/>
        <v>0</v>
      </c>
      <c r="Q9" s="5">
        <f t="shared" si="0"/>
        <v>0</v>
      </c>
      <c r="R9" s="5">
        <f t="shared" si="0"/>
        <v>0</v>
      </c>
      <c r="S9" s="5">
        <f t="shared" si="0"/>
        <v>0</v>
      </c>
    </row>
    <row r="10" spans="1:20" x14ac:dyDescent="0.35">
      <c r="B10">
        <v>3210</v>
      </c>
      <c r="C10" s="2" t="s">
        <v>24</v>
      </c>
      <c r="D10">
        <v>9</v>
      </c>
      <c r="E10">
        <v>901</v>
      </c>
      <c r="G10" s="4">
        <v>1</v>
      </c>
      <c r="H10" s="5">
        <f t="shared" ref="H10:S19" si="1">IF($G10&lt;&gt;0,VLOOKUP($G10,Fordeling,H$4+3,FALSE)*$F10,0)</f>
        <v>0</v>
      </c>
      <c r="I10" s="5">
        <f t="shared" si="1"/>
        <v>0</v>
      </c>
      <c r="J10" s="5">
        <f t="shared" si="1"/>
        <v>0</v>
      </c>
      <c r="K10" s="5">
        <f t="shared" si="1"/>
        <v>0</v>
      </c>
      <c r="L10" s="5">
        <f t="shared" si="1"/>
        <v>0</v>
      </c>
      <c r="M10" s="5">
        <f t="shared" si="1"/>
        <v>0</v>
      </c>
      <c r="N10" s="5">
        <f t="shared" si="1"/>
        <v>0</v>
      </c>
      <c r="O10" s="5">
        <f t="shared" si="1"/>
        <v>0</v>
      </c>
      <c r="P10" s="5">
        <f t="shared" si="1"/>
        <v>0</v>
      </c>
      <c r="Q10" s="5">
        <f t="shared" si="1"/>
        <v>0</v>
      </c>
      <c r="R10" s="5">
        <f t="shared" si="1"/>
        <v>0</v>
      </c>
      <c r="S10" s="5">
        <f t="shared" si="1"/>
        <v>0</v>
      </c>
    </row>
    <row r="11" spans="1:20" x14ac:dyDescent="0.35">
      <c r="B11">
        <v>3400</v>
      </c>
      <c r="C11" s="2" t="s">
        <v>25</v>
      </c>
      <c r="D11">
        <v>9</v>
      </c>
      <c r="E11">
        <v>901</v>
      </c>
      <c r="G11" s="4">
        <v>1</v>
      </c>
      <c r="H11" s="5">
        <f t="shared" si="1"/>
        <v>0</v>
      </c>
      <c r="I11" s="5">
        <f t="shared" si="1"/>
        <v>0</v>
      </c>
      <c r="J11" s="5">
        <f t="shared" si="1"/>
        <v>0</v>
      </c>
      <c r="K11" s="5">
        <f t="shared" si="1"/>
        <v>0</v>
      </c>
      <c r="L11" s="5">
        <f t="shared" si="1"/>
        <v>0</v>
      </c>
      <c r="M11" s="5">
        <f t="shared" si="1"/>
        <v>0</v>
      </c>
      <c r="N11" s="5">
        <f t="shared" si="1"/>
        <v>0</v>
      </c>
      <c r="O11" s="5">
        <f t="shared" si="1"/>
        <v>0</v>
      </c>
      <c r="P11" s="5">
        <f t="shared" si="1"/>
        <v>0</v>
      </c>
      <c r="Q11" s="5">
        <f t="shared" si="1"/>
        <v>0</v>
      </c>
      <c r="R11" s="5">
        <f t="shared" si="1"/>
        <v>0</v>
      </c>
      <c r="S11" s="5">
        <f t="shared" si="1"/>
        <v>0</v>
      </c>
    </row>
    <row r="12" spans="1:20" x14ac:dyDescent="0.35">
      <c r="B12">
        <v>3442</v>
      </c>
      <c r="C12" s="2" t="s">
        <v>26</v>
      </c>
      <c r="D12">
        <v>9</v>
      </c>
      <c r="E12">
        <v>901</v>
      </c>
      <c r="F12" s="3">
        <f>SUM(H12:S12)</f>
        <v>1000</v>
      </c>
      <c r="G12" s="4">
        <v>0</v>
      </c>
      <c r="H12" s="5">
        <f t="shared" si="1"/>
        <v>0</v>
      </c>
      <c r="I12" s="5">
        <f t="shared" si="1"/>
        <v>0</v>
      </c>
      <c r="J12" s="5">
        <f t="shared" si="1"/>
        <v>0</v>
      </c>
      <c r="K12" s="5">
        <f t="shared" si="1"/>
        <v>0</v>
      </c>
      <c r="L12" s="5">
        <f t="shared" si="1"/>
        <v>0</v>
      </c>
      <c r="M12" s="5">
        <v>1000</v>
      </c>
      <c r="N12" s="5">
        <f t="shared" si="1"/>
        <v>0</v>
      </c>
      <c r="O12" s="5">
        <f t="shared" si="1"/>
        <v>0</v>
      </c>
      <c r="P12" s="5">
        <f t="shared" si="1"/>
        <v>0</v>
      </c>
      <c r="Q12" s="5">
        <f t="shared" si="1"/>
        <v>0</v>
      </c>
      <c r="R12" s="5">
        <f t="shared" si="1"/>
        <v>0</v>
      </c>
      <c r="S12" s="5">
        <f t="shared" si="1"/>
        <v>0</v>
      </c>
    </row>
    <row r="13" spans="1:20" x14ac:dyDescent="0.35">
      <c r="B13">
        <v>3445</v>
      </c>
      <c r="C13" s="2" t="s">
        <v>27</v>
      </c>
      <c r="D13">
        <v>9</v>
      </c>
      <c r="E13">
        <v>901</v>
      </c>
      <c r="G13" s="4">
        <v>1</v>
      </c>
      <c r="H13" s="5">
        <f t="shared" si="1"/>
        <v>0</v>
      </c>
      <c r="I13" s="5">
        <f t="shared" si="1"/>
        <v>0</v>
      </c>
      <c r="J13" s="5">
        <f t="shared" si="1"/>
        <v>0</v>
      </c>
      <c r="K13" s="5">
        <f t="shared" si="1"/>
        <v>0</v>
      </c>
      <c r="L13" s="5">
        <f t="shared" si="1"/>
        <v>0</v>
      </c>
      <c r="M13" s="5">
        <f t="shared" si="1"/>
        <v>0</v>
      </c>
      <c r="N13" s="5">
        <f t="shared" si="1"/>
        <v>0</v>
      </c>
      <c r="O13" s="5">
        <f t="shared" si="1"/>
        <v>0</v>
      </c>
      <c r="P13" s="5">
        <f t="shared" si="1"/>
        <v>0</v>
      </c>
      <c r="Q13" s="5">
        <f t="shared" si="1"/>
        <v>0</v>
      </c>
      <c r="R13" s="5">
        <f t="shared" si="1"/>
        <v>0</v>
      </c>
      <c r="S13" s="5">
        <f t="shared" si="1"/>
        <v>0</v>
      </c>
    </row>
    <row r="14" spans="1:20" x14ac:dyDescent="0.35">
      <c r="B14">
        <v>3450</v>
      </c>
      <c r="C14" s="2" t="s">
        <v>28</v>
      </c>
      <c r="D14">
        <v>9</v>
      </c>
      <c r="E14">
        <v>901</v>
      </c>
      <c r="G14" s="4">
        <v>1</v>
      </c>
      <c r="H14" s="5">
        <f t="shared" si="1"/>
        <v>0</v>
      </c>
      <c r="I14" s="5">
        <f t="shared" si="1"/>
        <v>0</v>
      </c>
      <c r="J14" s="5">
        <f t="shared" si="1"/>
        <v>0</v>
      </c>
      <c r="K14" s="5">
        <f t="shared" si="1"/>
        <v>0</v>
      </c>
      <c r="L14" s="5">
        <f t="shared" si="1"/>
        <v>0</v>
      </c>
      <c r="M14" s="5">
        <f t="shared" si="1"/>
        <v>0</v>
      </c>
      <c r="N14" s="5">
        <f t="shared" si="1"/>
        <v>0</v>
      </c>
      <c r="O14" s="5">
        <f t="shared" si="1"/>
        <v>0</v>
      </c>
      <c r="P14" s="5">
        <f t="shared" si="1"/>
        <v>0</v>
      </c>
      <c r="Q14" s="5">
        <f t="shared" si="1"/>
        <v>0</v>
      </c>
      <c r="R14" s="5">
        <f t="shared" si="1"/>
        <v>0</v>
      </c>
      <c r="S14" s="5">
        <f t="shared" si="1"/>
        <v>0</v>
      </c>
    </row>
    <row r="15" spans="1:20" x14ac:dyDescent="0.35">
      <c r="B15">
        <v>3455</v>
      </c>
      <c r="C15" s="2" t="s">
        <v>29</v>
      </c>
      <c r="D15">
        <v>9</v>
      </c>
      <c r="E15">
        <v>901</v>
      </c>
      <c r="G15" s="4">
        <v>1</v>
      </c>
      <c r="H15" s="5">
        <f t="shared" si="1"/>
        <v>0</v>
      </c>
      <c r="I15" s="5">
        <f t="shared" si="1"/>
        <v>0</v>
      </c>
      <c r="J15" s="5">
        <f t="shared" si="1"/>
        <v>0</v>
      </c>
      <c r="K15" s="5">
        <f t="shared" si="1"/>
        <v>0</v>
      </c>
      <c r="L15" s="5">
        <f t="shared" si="1"/>
        <v>0</v>
      </c>
      <c r="M15" s="5">
        <f t="shared" si="1"/>
        <v>0</v>
      </c>
      <c r="N15" s="5">
        <f t="shared" si="1"/>
        <v>0</v>
      </c>
      <c r="O15" s="5">
        <f t="shared" si="1"/>
        <v>0</v>
      </c>
      <c r="P15" s="5">
        <f t="shared" si="1"/>
        <v>0</v>
      </c>
      <c r="Q15" s="5">
        <f t="shared" si="1"/>
        <v>0</v>
      </c>
      <c r="R15" s="5">
        <f t="shared" si="1"/>
        <v>0</v>
      </c>
      <c r="S15" s="5">
        <f t="shared" si="1"/>
        <v>0</v>
      </c>
    </row>
    <row r="16" spans="1:20" x14ac:dyDescent="0.35">
      <c r="B16">
        <v>3601</v>
      </c>
      <c r="C16" s="2" t="s">
        <v>30</v>
      </c>
      <c r="D16">
        <v>9</v>
      </c>
      <c r="E16">
        <v>901</v>
      </c>
      <c r="G16" s="4">
        <v>1</v>
      </c>
      <c r="H16" s="5">
        <f t="shared" si="1"/>
        <v>0</v>
      </c>
      <c r="I16" s="5">
        <f t="shared" si="1"/>
        <v>0</v>
      </c>
      <c r="J16" s="5">
        <f t="shared" si="1"/>
        <v>0</v>
      </c>
      <c r="K16" s="5">
        <f t="shared" si="1"/>
        <v>0</v>
      </c>
      <c r="L16" s="5">
        <f t="shared" si="1"/>
        <v>0</v>
      </c>
      <c r="M16" s="5">
        <f t="shared" si="1"/>
        <v>0</v>
      </c>
      <c r="N16" s="5">
        <f t="shared" si="1"/>
        <v>0</v>
      </c>
      <c r="O16" s="5">
        <f t="shared" si="1"/>
        <v>0</v>
      </c>
      <c r="P16" s="5">
        <f t="shared" si="1"/>
        <v>0</v>
      </c>
      <c r="Q16" s="5">
        <f t="shared" si="1"/>
        <v>0</v>
      </c>
      <c r="R16" s="5">
        <f t="shared" si="1"/>
        <v>0</v>
      </c>
      <c r="S16" s="5">
        <f t="shared" si="1"/>
        <v>0</v>
      </c>
    </row>
    <row r="17" spans="2:19" x14ac:dyDescent="0.35">
      <c r="B17">
        <v>3602</v>
      </c>
      <c r="C17" s="2" t="s">
        <v>31</v>
      </c>
      <c r="D17">
        <v>9</v>
      </c>
      <c r="E17">
        <v>901</v>
      </c>
      <c r="G17" s="4">
        <v>1</v>
      </c>
      <c r="H17" s="5">
        <f t="shared" si="1"/>
        <v>0</v>
      </c>
      <c r="I17" s="5">
        <f t="shared" si="1"/>
        <v>0</v>
      </c>
      <c r="J17" s="5">
        <f t="shared" si="1"/>
        <v>0</v>
      </c>
      <c r="K17" s="5">
        <f t="shared" si="1"/>
        <v>0</v>
      </c>
      <c r="L17" s="5">
        <f t="shared" si="1"/>
        <v>0</v>
      </c>
      <c r="M17" s="5">
        <f t="shared" si="1"/>
        <v>0</v>
      </c>
      <c r="N17" s="5">
        <f t="shared" si="1"/>
        <v>0</v>
      </c>
      <c r="O17" s="5">
        <f t="shared" si="1"/>
        <v>0</v>
      </c>
      <c r="P17" s="5">
        <f t="shared" si="1"/>
        <v>0</v>
      </c>
      <c r="Q17" s="5">
        <f t="shared" si="1"/>
        <v>0</v>
      </c>
      <c r="R17" s="5">
        <f t="shared" si="1"/>
        <v>0</v>
      </c>
      <c r="S17" s="5">
        <f t="shared" si="1"/>
        <v>0</v>
      </c>
    </row>
    <row r="18" spans="2:19" x14ac:dyDescent="0.35">
      <c r="B18">
        <v>3700</v>
      </c>
      <c r="C18" s="2" t="s">
        <v>32</v>
      </c>
      <c r="D18">
        <v>9</v>
      </c>
      <c r="E18">
        <v>901</v>
      </c>
      <c r="G18" s="4">
        <v>1</v>
      </c>
      <c r="H18" s="5">
        <f t="shared" si="1"/>
        <v>0</v>
      </c>
      <c r="I18" s="5">
        <f t="shared" si="1"/>
        <v>0</v>
      </c>
      <c r="J18" s="5">
        <f t="shared" si="1"/>
        <v>0</v>
      </c>
      <c r="K18" s="5">
        <f t="shared" si="1"/>
        <v>0</v>
      </c>
      <c r="L18" s="5">
        <f t="shared" si="1"/>
        <v>0</v>
      </c>
      <c r="M18" s="5">
        <f t="shared" si="1"/>
        <v>0</v>
      </c>
      <c r="N18" s="5">
        <f t="shared" si="1"/>
        <v>0</v>
      </c>
      <c r="O18" s="5">
        <f t="shared" si="1"/>
        <v>0</v>
      </c>
      <c r="P18" s="5">
        <f t="shared" si="1"/>
        <v>0</v>
      </c>
      <c r="Q18" s="5">
        <f t="shared" si="1"/>
        <v>0</v>
      </c>
      <c r="R18" s="5">
        <f t="shared" si="1"/>
        <v>0</v>
      </c>
      <c r="S18" s="5">
        <f t="shared" si="1"/>
        <v>0</v>
      </c>
    </row>
    <row r="19" spans="2:19" x14ac:dyDescent="0.35">
      <c r="B19">
        <v>3900</v>
      </c>
      <c r="C19" s="2" t="s">
        <v>33</v>
      </c>
      <c r="D19">
        <v>9</v>
      </c>
      <c r="E19">
        <v>901</v>
      </c>
      <c r="F19" s="3">
        <f>SUM(H19:S19)</f>
        <v>10000</v>
      </c>
      <c r="G19" s="4">
        <v>0</v>
      </c>
      <c r="H19" s="5">
        <f t="shared" si="1"/>
        <v>0</v>
      </c>
      <c r="I19" s="5">
        <f t="shared" si="1"/>
        <v>0</v>
      </c>
      <c r="J19" s="5">
        <f t="shared" si="1"/>
        <v>0</v>
      </c>
      <c r="K19" s="5">
        <f t="shared" si="1"/>
        <v>0</v>
      </c>
      <c r="L19" s="5">
        <f t="shared" si="1"/>
        <v>0</v>
      </c>
      <c r="M19" s="5">
        <f t="shared" si="1"/>
        <v>0</v>
      </c>
      <c r="N19" s="5">
        <f t="shared" si="1"/>
        <v>0</v>
      </c>
      <c r="O19" s="5">
        <f t="shared" si="1"/>
        <v>0</v>
      </c>
      <c r="P19" s="5">
        <f t="shared" si="1"/>
        <v>0</v>
      </c>
      <c r="Q19" s="5">
        <f t="shared" si="1"/>
        <v>0</v>
      </c>
      <c r="R19" s="5">
        <f t="shared" si="1"/>
        <v>0</v>
      </c>
      <c r="S19" s="5">
        <v>10000</v>
      </c>
    </row>
    <row r="20" spans="2:19" x14ac:dyDescent="0.35">
      <c r="B20">
        <v>3910</v>
      </c>
      <c r="C20" s="2" t="s">
        <v>34</v>
      </c>
      <c r="D20">
        <v>9</v>
      </c>
      <c r="E20">
        <v>901</v>
      </c>
      <c r="F20" s="3">
        <v>2000</v>
      </c>
      <c r="G20" s="4">
        <v>0</v>
      </c>
      <c r="H20" s="5">
        <f t="shared" ref="H20:S29" si="2">IF($G20&lt;&gt;0,VLOOKUP($G20,Fordeling,H$4+3,FALSE)*$F20,0)</f>
        <v>0</v>
      </c>
      <c r="I20" s="5">
        <f t="shared" si="2"/>
        <v>0</v>
      </c>
      <c r="J20" s="5">
        <v>2000</v>
      </c>
      <c r="K20" s="5">
        <f t="shared" si="2"/>
        <v>0</v>
      </c>
      <c r="L20" s="5">
        <f t="shared" si="2"/>
        <v>0</v>
      </c>
      <c r="M20" s="5">
        <f t="shared" si="2"/>
        <v>0</v>
      </c>
      <c r="N20" s="5">
        <f t="shared" si="2"/>
        <v>0</v>
      </c>
      <c r="O20" s="5">
        <f t="shared" si="2"/>
        <v>0</v>
      </c>
      <c r="P20" s="5">
        <f t="shared" si="2"/>
        <v>0</v>
      </c>
      <c r="Q20" s="5">
        <f t="shared" si="2"/>
        <v>0</v>
      </c>
      <c r="R20" s="5">
        <f t="shared" si="2"/>
        <v>0</v>
      </c>
      <c r="S20" s="5">
        <f t="shared" si="2"/>
        <v>0</v>
      </c>
    </row>
    <row r="21" spans="2:19" x14ac:dyDescent="0.35">
      <c r="B21">
        <v>3920</v>
      </c>
      <c r="C21" s="2" t="s">
        <v>35</v>
      </c>
      <c r="D21">
        <v>9</v>
      </c>
      <c r="E21">
        <v>901</v>
      </c>
      <c r="G21" s="4">
        <v>1</v>
      </c>
      <c r="H21" s="5">
        <f t="shared" si="2"/>
        <v>0</v>
      </c>
      <c r="I21" s="5">
        <f t="shared" si="2"/>
        <v>0</v>
      </c>
      <c r="J21" s="5">
        <f t="shared" si="2"/>
        <v>0</v>
      </c>
      <c r="K21" s="5">
        <f t="shared" si="2"/>
        <v>0</v>
      </c>
      <c r="L21" s="5">
        <f t="shared" si="2"/>
        <v>0</v>
      </c>
      <c r="M21" s="5">
        <f t="shared" si="2"/>
        <v>0</v>
      </c>
      <c r="N21" s="5">
        <f t="shared" si="2"/>
        <v>0</v>
      </c>
      <c r="O21" s="5">
        <f t="shared" si="2"/>
        <v>0</v>
      </c>
      <c r="P21" s="5">
        <f t="shared" si="2"/>
        <v>0</v>
      </c>
      <c r="Q21" s="5">
        <f t="shared" si="2"/>
        <v>0</v>
      </c>
      <c r="R21" s="5">
        <f t="shared" si="2"/>
        <v>0</v>
      </c>
      <c r="S21" s="5">
        <f t="shared" si="2"/>
        <v>0</v>
      </c>
    </row>
    <row r="22" spans="2:19" x14ac:dyDescent="0.35">
      <c r="B22">
        <v>3930</v>
      </c>
      <c r="C22" s="2" t="s">
        <v>36</v>
      </c>
      <c r="D22">
        <v>9</v>
      </c>
      <c r="E22">
        <v>901</v>
      </c>
      <c r="F22" s="3">
        <v>20000</v>
      </c>
      <c r="G22" s="4">
        <v>0</v>
      </c>
      <c r="H22" s="5">
        <f t="shared" si="2"/>
        <v>0</v>
      </c>
      <c r="I22" s="5">
        <f t="shared" si="2"/>
        <v>0</v>
      </c>
      <c r="J22" s="5">
        <v>4000</v>
      </c>
      <c r="K22" s="5">
        <v>4000</v>
      </c>
      <c r="L22" s="5">
        <v>4000</v>
      </c>
      <c r="M22" s="5">
        <f t="shared" si="2"/>
        <v>0</v>
      </c>
      <c r="N22" s="5">
        <f t="shared" si="2"/>
        <v>0</v>
      </c>
      <c r="O22" s="5">
        <f t="shared" si="2"/>
        <v>0</v>
      </c>
      <c r="P22" s="5">
        <v>5000</v>
      </c>
      <c r="Q22" s="5">
        <v>4000</v>
      </c>
      <c r="R22" s="5">
        <v>4000</v>
      </c>
      <c r="S22" s="5">
        <f t="shared" si="2"/>
        <v>0</v>
      </c>
    </row>
    <row r="23" spans="2:19" x14ac:dyDescent="0.35">
      <c r="B23">
        <v>3960</v>
      </c>
      <c r="C23" s="2" t="s">
        <v>37</v>
      </c>
      <c r="D23">
        <v>9</v>
      </c>
      <c r="E23">
        <v>901</v>
      </c>
      <c r="G23" s="4">
        <v>1</v>
      </c>
      <c r="H23" s="5">
        <f t="shared" si="2"/>
        <v>0</v>
      </c>
      <c r="I23" s="5">
        <f t="shared" si="2"/>
        <v>0</v>
      </c>
      <c r="J23" s="5">
        <f t="shared" si="2"/>
        <v>0</v>
      </c>
      <c r="K23" s="5">
        <f t="shared" si="2"/>
        <v>0</v>
      </c>
      <c r="L23" s="5">
        <f t="shared" si="2"/>
        <v>0</v>
      </c>
      <c r="M23" s="5">
        <f t="shared" si="2"/>
        <v>0</v>
      </c>
      <c r="N23" s="5">
        <f t="shared" si="2"/>
        <v>0</v>
      </c>
      <c r="O23" s="5">
        <f t="shared" si="2"/>
        <v>0</v>
      </c>
      <c r="P23" s="5">
        <f t="shared" si="2"/>
        <v>0</v>
      </c>
      <c r="Q23" s="5">
        <f t="shared" si="2"/>
        <v>0</v>
      </c>
      <c r="R23" s="5">
        <f t="shared" si="2"/>
        <v>0</v>
      </c>
      <c r="S23" s="5">
        <f t="shared" si="2"/>
        <v>0</v>
      </c>
    </row>
    <row r="24" spans="2:19" x14ac:dyDescent="0.35">
      <c r="B24">
        <v>3970</v>
      </c>
      <c r="C24" s="2" t="s">
        <v>38</v>
      </c>
      <c r="D24">
        <v>9</v>
      </c>
      <c r="E24">
        <v>901</v>
      </c>
      <c r="G24" s="4">
        <v>1</v>
      </c>
      <c r="H24" s="5">
        <f t="shared" si="2"/>
        <v>0</v>
      </c>
      <c r="I24" s="5">
        <f t="shared" si="2"/>
        <v>0</v>
      </c>
      <c r="J24" s="5">
        <f t="shared" si="2"/>
        <v>0</v>
      </c>
      <c r="K24" s="5">
        <f t="shared" si="2"/>
        <v>0</v>
      </c>
      <c r="L24" s="5">
        <f t="shared" si="2"/>
        <v>0</v>
      </c>
      <c r="M24" s="5">
        <f t="shared" si="2"/>
        <v>0</v>
      </c>
      <c r="N24" s="5">
        <f t="shared" si="2"/>
        <v>0</v>
      </c>
      <c r="O24" s="5">
        <f t="shared" si="2"/>
        <v>0</v>
      </c>
      <c r="P24" s="5">
        <f t="shared" si="2"/>
        <v>0</v>
      </c>
      <c r="Q24" s="5">
        <f t="shared" si="2"/>
        <v>0</v>
      </c>
      <c r="R24" s="5">
        <f t="shared" si="2"/>
        <v>0</v>
      </c>
      <c r="S24" s="5">
        <f t="shared" si="2"/>
        <v>0</v>
      </c>
    </row>
    <row r="25" spans="2:19" x14ac:dyDescent="0.35">
      <c r="B25">
        <v>3997</v>
      </c>
      <c r="C25" s="2" t="s">
        <v>39</v>
      </c>
      <c r="D25">
        <v>9</v>
      </c>
      <c r="E25">
        <v>901</v>
      </c>
      <c r="G25" s="4">
        <v>1</v>
      </c>
      <c r="H25" s="5">
        <f t="shared" si="2"/>
        <v>0</v>
      </c>
      <c r="I25" s="5">
        <f t="shared" si="2"/>
        <v>0</v>
      </c>
      <c r="J25" s="5">
        <f t="shared" si="2"/>
        <v>0</v>
      </c>
      <c r="K25" s="5">
        <f t="shared" si="2"/>
        <v>0</v>
      </c>
      <c r="L25" s="5">
        <f t="shared" si="2"/>
        <v>0</v>
      </c>
      <c r="M25" s="5">
        <f t="shared" si="2"/>
        <v>0</v>
      </c>
      <c r="N25" s="5">
        <f t="shared" si="2"/>
        <v>0</v>
      </c>
      <c r="O25" s="5">
        <f t="shared" si="2"/>
        <v>0</v>
      </c>
      <c r="P25" s="5">
        <f t="shared" si="2"/>
        <v>0</v>
      </c>
      <c r="Q25" s="5">
        <f t="shared" si="2"/>
        <v>0</v>
      </c>
      <c r="R25" s="5">
        <f t="shared" si="2"/>
        <v>0</v>
      </c>
      <c r="S25" s="5">
        <f t="shared" si="2"/>
        <v>0</v>
      </c>
    </row>
    <row r="26" spans="2:19" x14ac:dyDescent="0.35">
      <c r="B26">
        <v>3998</v>
      </c>
      <c r="C26" s="2" t="s">
        <v>40</v>
      </c>
      <c r="D26">
        <v>9</v>
      </c>
      <c r="E26">
        <v>901</v>
      </c>
      <c r="G26" s="4">
        <v>1</v>
      </c>
      <c r="H26" s="5">
        <f t="shared" si="2"/>
        <v>0</v>
      </c>
      <c r="I26" s="5">
        <f t="shared" si="2"/>
        <v>0</v>
      </c>
      <c r="J26" s="5">
        <f t="shared" si="2"/>
        <v>0</v>
      </c>
      <c r="K26" s="5">
        <f t="shared" si="2"/>
        <v>0</v>
      </c>
      <c r="L26" s="5">
        <f t="shared" si="2"/>
        <v>0</v>
      </c>
      <c r="M26" s="5">
        <f t="shared" si="2"/>
        <v>0</v>
      </c>
      <c r="N26" s="5">
        <f t="shared" si="2"/>
        <v>0</v>
      </c>
      <c r="O26" s="5">
        <f t="shared" si="2"/>
        <v>0</v>
      </c>
      <c r="P26" s="5">
        <f t="shared" si="2"/>
        <v>0</v>
      </c>
      <c r="Q26" s="5">
        <f t="shared" si="2"/>
        <v>0</v>
      </c>
      <c r="R26" s="5">
        <f t="shared" si="2"/>
        <v>0</v>
      </c>
      <c r="S26" s="5">
        <f t="shared" si="2"/>
        <v>0</v>
      </c>
    </row>
    <row r="27" spans="2:19" x14ac:dyDescent="0.35">
      <c r="B27">
        <v>4071</v>
      </c>
      <c r="C27" s="2" t="s">
        <v>41</v>
      </c>
      <c r="D27">
        <v>9</v>
      </c>
      <c r="E27">
        <v>901</v>
      </c>
      <c r="G27" s="4">
        <v>1</v>
      </c>
      <c r="H27" s="5">
        <f t="shared" si="2"/>
        <v>0</v>
      </c>
      <c r="I27" s="5">
        <f t="shared" si="2"/>
        <v>0</v>
      </c>
      <c r="J27" s="5">
        <f t="shared" si="2"/>
        <v>0</v>
      </c>
      <c r="K27" s="5">
        <f t="shared" si="2"/>
        <v>0</v>
      </c>
      <c r="L27" s="5">
        <f t="shared" si="2"/>
        <v>0</v>
      </c>
      <c r="M27" s="5">
        <f t="shared" si="2"/>
        <v>0</v>
      </c>
      <c r="N27" s="5">
        <f t="shared" si="2"/>
        <v>0</v>
      </c>
      <c r="O27" s="5">
        <f t="shared" si="2"/>
        <v>0</v>
      </c>
      <c r="P27" s="5">
        <f t="shared" si="2"/>
        <v>0</v>
      </c>
      <c r="Q27" s="5">
        <f t="shared" si="2"/>
        <v>0</v>
      </c>
      <c r="R27" s="5">
        <f t="shared" si="2"/>
        <v>0</v>
      </c>
      <c r="S27" s="5">
        <f t="shared" si="2"/>
        <v>0</v>
      </c>
    </row>
    <row r="28" spans="2:19" x14ac:dyDescent="0.35">
      <c r="B28">
        <v>4100</v>
      </c>
      <c r="C28" s="2" t="s">
        <v>42</v>
      </c>
      <c r="D28">
        <v>9</v>
      </c>
      <c r="E28">
        <v>901</v>
      </c>
      <c r="F28" s="3">
        <v>8000</v>
      </c>
      <c r="G28" s="4">
        <v>0</v>
      </c>
      <c r="H28" s="5">
        <v>1000</v>
      </c>
      <c r="I28" s="5">
        <v>1000</v>
      </c>
      <c r="J28" s="5">
        <v>1000</v>
      </c>
      <c r="K28" s="5">
        <v>1000</v>
      </c>
      <c r="M28" s="5">
        <v>0</v>
      </c>
      <c r="N28" s="5">
        <v>0</v>
      </c>
      <c r="P28" s="5">
        <v>1000</v>
      </c>
      <c r="Q28" s="5">
        <v>1000</v>
      </c>
      <c r="R28" s="5">
        <v>1000</v>
      </c>
      <c r="S28" s="5">
        <v>1000</v>
      </c>
    </row>
    <row r="29" spans="2:19" x14ac:dyDescent="0.35">
      <c r="B29">
        <v>4150</v>
      </c>
      <c r="C29" s="2" t="s">
        <v>43</v>
      </c>
      <c r="D29">
        <v>9</v>
      </c>
      <c r="E29">
        <v>901</v>
      </c>
      <c r="G29" s="4">
        <v>1</v>
      </c>
      <c r="H29" s="5">
        <f t="shared" si="2"/>
        <v>0</v>
      </c>
      <c r="I29" s="5">
        <f t="shared" si="2"/>
        <v>0</v>
      </c>
      <c r="J29" s="5">
        <f t="shared" si="2"/>
        <v>0</v>
      </c>
      <c r="K29" s="5">
        <f t="shared" si="2"/>
        <v>0</v>
      </c>
      <c r="L29" s="5">
        <f t="shared" si="2"/>
        <v>0</v>
      </c>
      <c r="M29" s="5">
        <f t="shared" si="2"/>
        <v>0</v>
      </c>
      <c r="N29" s="5">
        <f t="shared" si="2"/>
        <v>0</v>
      </c>
      <c r="O29" s="5">
        <f t="shared" si="2"/>
        <v>0</v>
      </c>
      <c r="P29" s="5">
        <f t="shared" si="2"/>
        <v>0</v>
      </c>
      <c r="Q29" s="5">
        <f t="shared" si="2"/>
        <v>0</v>
      </c>
      <c r="R29" s="5">
        <f t="shared" si="2"/>
        <v>0</v>
      </c>
      <c r="S29" s="5">
        <f t="shared" si="2"/>
        <v>0</v>
      </c>
    </row>
    <row r="30" spans="2:19" x14ac:dyDescent="0.35">
      <c r="B30">
        <v>4160</v>
      </c>
      <c r="C30" s="2" t="s">
        <v>44</v>
      </c>
      <c r="D30">
        <v>9</v>
      </c>
      <c r="E30">
        <v>901</v>
      </c>
      <c r="F30" s="3">
        <v>5000</v>
      </c>
      <c r="G30" s="4">
        <v>0</v>
      </c>
      <c r="H30" s="5">
        <f t="shared" ref="H30:S39" si="3">IF($G30&lt;&gt;0,VLOOKUP($G30,Fordeling,H$4+3,FALSE)*$F30,0)</f>
        <v>0</v>
      </c>
      <c r="I30" s="5">
        <v>1000</v>
      </c>
      <c r="J30" s="5">
        <v>1000</v>
      </c>
      <c r="K30" s="5">
        <f t="shared" si="3"/>
        <v>0</v>
      </c>
      <c r="L30" s="5">
        <f t="shared" si="3"/>
        <v>0</v>
      </c>
      <c r="M30" s="5">
        <f t="shared" si="3"/>
        <v>0</v>
      </c>
      <c r="N30" s="5">
        <f t="shared" si="3"/>
        <v>0</v>
      </c>
      <c r="O30" s="5">
        <f t="shared" si="3"/>
        <v>0</v>
      </c>
      <c r="P30" s="5">
        <f t="shared" si="3"/>
        <v>0</v>
      </c>
      <c r="Q30" s="5">
        <v>1000</v>
      </c>
      <c r="R30" s="5">
        <v>1000</v>
      </c>
      <c r="S30" s="5">
        <v>1000</v>
      </c>
    </row>
    <row r="31" spans="2:19" x14ac:dyDescent="0.35">
      <c r="B31">
        <v>4170</v>
      </c>
      <c r="C31" s="2" t="s">
        <v>45</v>
      </c>
      <c r="D31">
        <v>9</v>
      </c>
      <c r="E31">
        <v>901</v>
      </c>
      <c r="G31" s="4">
        <v>1</v>
      </c>
      <c r="H31" s="5">
        <f t="shared" si="3"/>
        <v>0</v>
      </c>
      <c r="I31" s="5">
        <f t="shared" si="3"/>
        <v>0</v>
      </c>
      <c r="J31" s="5">
        <f t="shared" si="3"/>
        <v>0</v>
      </c>
      <c r="K31" s="5">
        <f t="shared" si="3"/>
        <v>0</v>
      </c>
      <c r="L31" s="5">
        <f t="shared" si="3"/>
        <v>0</v>
      </c>
      <c r="M31" s="5">
        <f t="shared" si="3"/>
        <v>0</v>
      </c>
      <c r="N31" s="5">
        <f t="shared" si="3"/>
        <v>0</v>
      </c>
      <c r="O31" s="5">
        <f t="shared" si="3"/>
        <v>0</v>
      </c>
      <c r="P31" s="5">
        <f t="shared" si="3"/>
        <v>0</v>
      </c>
      <c r="Q31" s="5">
        <f t="shared" si="3"/>
        <v>0</v>
      </c>
      <c r="R31" s="5">
        <f t="shared" si="3"/>
        <v>0</v>
      </c>
      <c r="S31" s="5">
        <f t="shared" si="3"/>
        <v>0</v>
      </c>
    </row>
    <row r="32" spans="2:19" x14ac:dyDescent="0.35">
      <c r="B32">
        <v>4175</v>
      </c>
      <c r="C32" s="2" t="s">
        <v>46</v>
      </c>
      <c r="D32">
        <v>9</v>
      </c>
      <c r="E32">
        <v>901</v>
      </c>
      <c r="G32" s="4">
        <v>1</v>
      </c>
      <c r="H32" s="5">
        <f t="shared" si="3"/>
        <v>0</v>
      </c>
      <c r="I32" s="5">
        <f t="shared" si="3"/>
        <v>0</v>
      </c>
      <c r="J32" s="5">
        <f t="shared" si="3"/>
        <v>0</v>
      </c>
      <c r="K32" s="5">
        <f t="shared" si="3"/>
        <v>0</v>
      </c>
      <c r="L32" s="5">
        <f t="shared" si="3"/>
        <v>0</v>
      </c>
      <c r="M32" s="5">
        <f t="shared" si="3"/>
        <v>0</v>
      </c>
      <c r="N32" s="5">
        <f t="shared" si="3"/>
        <v>0</v>
      </c>
      <c r="O32" s="5">
        <f t="shared" si="3"/>
        <v>0</v>
      </c>
      <c r="P32" s="5">
        <f t="shared" si="3"/>
        <v>0</v>
      </c>
      <c r="Q32" s="5">
        <f t="shared" si="3"/>
        <v>0</v>
      </c>
      <c r="R32" s="5">
        <f t="shared" si="3"/>
        <v>0</v>
      </c>
      <c r="S32" s="5">
        <f t="shared" si="3"/>
        <v>0</v>
      </c>
    </row>
    <row r="33" spans="2:19" x14ac:dyDescent="0.35">
      <c r="B33">
        <v>4300</v>
      </c>
      <c r="C33" s="2" t="s">
        <v>47</v>
      </c>
      <c r="D33">
        <v>9</v>
      </c>
      <c r="E33">
        <v>901</v>
      </c>
      <c r="F33" s="3">
        <v>1000</v>
      </c>
      <c r="G33" s="4">
        <v>0</v>
      </c>
      <c r="H33" s="5">
        <f t="shared" si="3"/>
        <v>0</v>
      </c>
      <c r="I33" s="5">
        <f t="shared" si="3"/>
        <v>0</v>
      </c>
      <c r="J33" s="5">
        <v>1000</v>
      </c>
      <c r="K33" s="5">
        <f t="shared" si="3"/>
        <v>0</v>
      </c>
      <c r="L33" s="5">
        <f t="shared" si="3"/>
        <v>0</v>
      </c>
      <c r="M33" s="5">
        <f t="shared" si="3"/>
        <v>0</v>
      </c>
      <c r="N33" s="5">
        <f t="shared" si="3"/>
        <v>0</v>
      </c>
      <c r="O33" s="5">
        <f t="shared" si="3"/>
        <v>0</v>
      </c>
      <c r="P33" s="5">
        <f t="shared" si="3"/>
        <v>0</v>
      </c>
      <c r="Q33" s="5">
        <f t="shared" si="3"/>
        <v>0</v>
      </c>
      <c r="R33" s="5">
        <f t="shared" si="3"/>
        <v>0</v>
      </c>
      <c r="S33" s="5">
        <f t="shared" si="3"/>
        <v>0</v>
      </c>
    </row>
    <row r="34" spans="2:19" x14ac:dyDescent="0.35">
      <c r="B34">
        <v>5001</v>
      </c>
      <c r="C34" s="2" t="s">
        <v>48</v>
      </c>
      <c r="D34">
        <v>9</v>
      </c>
      <c r="E34">
        <v>901</v>
      </c>
      <c r="G34" s="4">
        <v>1</v>
      </c>
      <c r="H34" s="5">
        <f t="shared" si="3"/>
        <v>0</v>
      </c>
      <c r="I34" s="5">
        <f t="shared" si="3"/>
        <v>0</v>
      </c>
      <c r="J34" s="5">
        <f t="shared" si="3"/>
        <v>0</v>
      </c>
      <c r="K34" s="5">
        <f t="shared" si="3"/>
        <v>0</v>
      </c>
      <c r="L34" s="5">
        <f t="shared" si="3"/>
        <v>0</v>
      </c>
      <c r="M34" s="5">
        <f t="shared" si="3"/>
        <v>0</v>
      </c>
      <c r="N34" s="5">
        <f t="shared" si="3"/>
        <v>0</v>
      </c>
      <c r="O34" s="5">
        <f t="shared" si="3"/>
        <v>0</v>
      </c>
      <c r="P34" s="5">
        <f t="shared" si="3"/>
        <v>0</v>
      </c>
      <c r="Q34" s="5">
        <f t="shared" si="3"/>
        <v>0</v>
      </c>
      <c r="R34" s="5">
        <f t="shared" si="3"/>
        <v>0</v>
      </c>
      <c r="S34" s="5">
        <f t="shared" si="3"/>
        <v>0</v>
      </c>
    </row>
    <row r="35" spans="2:19" x14ac:dyDescent="0.35">
      <c r="B35">
        <v>5009</v>
      </c>
      <c r="C35" s="2" t="s">
        <v>49</v>
      </c>
      <c r="D35">
        <v>9</v>
      </c>
      <c r="E35">
        <v>901</v>
      </c>
      <c r="G35" s="4">
        <v>1</v>
      </c>
      <c r="H35" s="5">
        <f t="shared" si="3"/>
        <v>0</v>
      </c>
      <c r="I35" s="5">
        <f t="shared" si="3"/>
        <v>0</v>
      </c>
      <c r="J35" s="5">
        <f t="shared" si="3"/>
        <v>0</v>
      </c>
      <c r="K35" s="5">
        <f t="shared" si="3"/>
        <v>0</v>
      </c>
      <c r="L35" s="5">
        <f t="shared" si="3"/>
        <v>0</v>
      </c>
      <c r="M35" s="5">
        <f t="shared" si="3"/>
        <v>0</v>
      </c>
      <c r="N35" s="5">
        <f t="shared" si="3"/>
        <v>0</v>
      </c>
      <c r="O35" s="5">
        <f t="shared" si="3"/>
        <v>0</v>
      </c>
      <c r="P35" s="5">
        <f t="shared" si="3"/>
        <v>0</v>
      </c>
      <c r="Q35" s="5">
        <f t="shared" si="3"/>
        <v>0</v>
      </c>
      <c r="R35" s="5">
        <f t="shared" si="3"/>
        <v>0</v>
      </c>
      <c r="S35" s="5">
        <f t="shared" si="3"/>
        <v>0</v>
      </c>
    </row>
    <row r="36" spans="2:19" x14ac:dyDescent="0.35">
      <c r="B36">
        <v>5092</v>
      </c>
      <c r="C36" s="2" t="s">
        <v>50</v>
      </c>
      <c r="D36">
        <v>9</v>
      </c>
      <c r="E36">
        <v>901</v>
      </c>
      <c r="G36" s="4">
        <v>1</v>
      </c>
      <c r="H36" s="5">
        <f t="shared" si="3"/>
        <v>0</v>
      </c>
      <c r="I36" s="5">
        <f t="shared" si="3"/>
        <v>0</v>
      </c>
      <c r="J36" s="5">
        <f t="shared" si="3"/>
        <v>0</v>
      </c>
      <c r="K36" s="5">
        <f t="shared" si="3"/>
        <v>0</v>
      </c>
      <c r="L36" s="5">
        <f t="shared" si="3"/>
        <v>0</v>
      </c>
      <c r="M36" s="5">
        <f t="shared" si="3"/>
        <v>0</v>
      </c>
      <c r="N36" s="5">
        <f t="shared" si="3"/>
        <v>0</v>
      </c>
      <c r="O36" s="5">
        <f t="shared" si="3"/>
        <v>0</v>
      </c>
      <c r="P36" s="5">
        <f t="shared" si="3"/>
        <v>0</v>
      </c>
      <c r="Q36" s="5">
        <f t="shared" si="3"/>
        <v>0</v>
      </c>
      <c r="R36" s="5">
        <f t="shared" si="3"/>
        <v>0</v>
      </c>
      <c r="S36" s="5">
        <f t="shared" si="3"/>
        <v>0</v>
      </c>
    </row>
    <row r="37" spans="2:19" x14ac:dyDescent="0.35">
      <c r="B37">
        <v>5210</v>
      </c>
      <c r="C37" s="2" t="s">
        <v>51</v>
      </c>
      <c r="D37">
        <v>9</v>
      </c>
      <c r="E37">
        <v>901</v>
      </c>
      <c r="G37" s="4">
        <v>1</v>
      </c>
      <c r="H37" s="5">
        <f t="shared" si="3"/>
        <v>0</v>
      </c>
      <c r="I37" s="5">
        <f t="shared" si="3"/>
        <v>0</v>
      </c>
      <c r="J37" s="5">
        <f t="shared" si="3"/>
        <v>0</v>
      </c>
      <c r="K37" s="5">
        <f t="shared" si="3"/>
        <v>0</v>
      </c>
      <c r="L37" s="5">
        <f t="shared" si="3"/>
        <v>0</v>
      </c>
      <c r="M37" s="5">
        <f t="shared" si="3"/>
        <v>0</v>
      </c>
      <c r="N37" s="5">
        <f t="shared" si="3"/>
        <v>0</v>
      </c>
      <c r="O37" s="5">
        <f t="shared" si="3"/>
        <v>0</v>
      </c>
      <c r="P37" s="5">
        <f t="shared" si="3"/>
        <v>0</v>
      </c>
      <c r="Q37" s="5">
        <f t="shared" si="3"/>
        <v>0</v>
      </c>
      <c r="R37" s="5">
        <f t="shared" si="3"/>
        <v>0</v>
      </c>
      <c r="S37" s="5">
        <f t="shared" si="3"/>
        <v>0</v>
      </c>
    </row>
    <row r="38" spans="2:19" x14ac:dyDescent="0.35">
      <c r="B38">
        <v>5280</v>
      </c>
      <c r="C38" s="2" t="s">
        <v>52</v>
      </c>
      <c r="D38">
        <v>9</v>
      </c>
      <c r="E38">
        <v>901</v>
      </c>
      <c r="G38" s="4">
        <v>1</v>
      </c>
      <c r="H38" s="5">
        <f t="shared" si="3"/>
        <v>0</v>
      </c>
      <c r="I38" s="5">
        <f t="shared" si="3"/>
        <v>0</v>
      </c>
      <c r="J38" s="5">
        <f t="shared" si="3"/>
        <v>0</v>
      </c>
      <c r="K38" s="5">
        <f t="shared" si="3"/>
        <v>0</v>
      </c>
      <c r="L38" s="5">
        <f t="shared" si="3"/>
        <v>0</v>
      </c>
      <c r="M38" s="5">
        <f t="shared" si="3"/>
        <v>0</v>
      </c>
      <c r="N38" s="5">
        <f t="shared" si="3"/>
        <v>0</v>
      </c>
      <c r="O38" s="5">
        <f t="shared" si="3"/>
        <v>0</v>
      </c>
      <c r="P38" s="5">
        <f t="shared" si="3"/>
        <v>0</v>
      </c>
      <c r="Q38" s="5">
        <f t="shared" si="3"/>
        <v>0</v>
      </c>
      <c r="R38" s="5">
        <f t="shared" si="3"/>
        <v>0</v>
      </c>
      <c r="S38" s="5">
        <f t="shared" si="3"/>
        <v>0</v>
      </c>
    </row>
    <row r="39" spans="2:19" x14ac:dyDescent="0.35">
      <c r="B39">
        <v>5290</v>
      </c>
      <c r="C39" s="2" t="s">
        <v>53</v>
      </c>
      <c r="D39">
        <v>9</v>
      </c>
      <c r="E39">
        <v>901</v>
      </c>
      <c r="G39" s="4">
        <v>1</v>
      </c>
      <c r="H39" s="5">
        <f t="shared" si="3"/>
        <v>0</v>
      </c>
      <c r="I39" s="5">
        <f t="shared" si="3"/>
        <v>0</v>
      </c>
      <c r="J39" s="5">
        <f t="shared" si="3"/>
        <v>0</v>
      </c>
      <c r="K39" s="5">
        <f t="shared" si="3"/>
        <v>0</v>
      </c>
      <c r="L39" s="5">
        <f t="shared" si="3"/>
        <v>0</v>
      </c>
      <c r="M39" s="5">
        <f t="shared" si="3"/>
        <v>0</v>
      </c>
      <c r="N39" s="5">
        <f t="shared" si="3"/>
        <v>0</v>
      </c>
      <c r="O39" s="5">
        <f t="shared" si="3"/>
        <v>0</v>
      </c>
      <c r="P39" s="5">
        <f t="shared" si="3"/>
        <v>0</v>
      </c>
      <c r="Q39" s="5">
        <f t="shared" si="3"/>
        <v>0</v>
      </c>
      <c r="R39" s="5">
        <f t="shared" si="3"/>
        <v>0</v>
      </c>
      <c r="S39" s="5">
        <f t="shared" si="3"/>
        <v>0</v>
      </c>
    </row>
    <row r="40" spans="2:19" x14ac:dyDescent="0.35">
      <c r="B40">
        <v>5331</v>
      </c>
      <c r="C40" s="2" t="s">
        <v>54</v>
      </c>
      <c r="D40">
        <v>9</v>
      </c>
      <c r="E40">
        <v>901</v>
      </c>
      <c r="G40" s="4">
        <v>1</v>
      </c>
      <c r="H40" s="5">
        <f t="shared" ref="H40:S49" si="4">IF($G40&lt;&gt;0,VLOOKUP($G40,Fordeling,H$4+3,FALSE)*$F40,0)</f>
        <v>0</v>
      </c>
      <c r="I40" s="5">
        <f t="shared" si="4"/>
        <v>0</v>
      </c>
      <c r="J40" s="5">
        <f t="shared" si="4"/>
        <v>0</v>
      </c>
      <c r="K40" s="5">
        <f t="shared" si="4"/>
        <v>0</v>
      </c>
      <c r="L40" s="5">
        <f t="shared" si="4"/>
        <v>0</v>
      </c>
      <c r="M40" s="5">
        <f t="shared" si="4"/>
        <v>0</v>
      </c>
      <c r="N40" s="5">
        <f t="shared" si="4"/>
        <v>0</v>
      </c>
      <c r="O40" s="5">
        <f t="shared" si="4"/>
        <v>0</v>
      </c>
      <c r="P40" s="5">
        <f t="shared" si="4"/>
        <v>0</v>
      </c>
      <c r="Q40" s="5">
        <f t="shared" si="4"/>
        <v>0</v>
      </c>
      <c r="R40" s="5">
        <f t="shared" si="4"/>
        <v>0</v>
      </c>
      <c r="S40" s="5">
        <f t="shared" si="4"/>
        <v>0</v>
      </c>
    </row>
    <row r="41" spans="2:19" x14ac:dyDescent="0.35">
      <c r="B41">
        <v>5390</v>
      </c>
      <c r="C41" s="2" t="s">
        <v>55</v>
      </c>
      <c r="D41">
        <v>9</v>
      </c>
      <c r="E41">
        <v>901</v>
      </c>
      <c r="G41" s="4">
        <v>1</v>
      </c>
      <c r="H41" s="5">
        <f t="shared" si="4"/>
        <v>0</v>
      </c>
      <c r="I41" s="5">
        <f t="shared" si="4"/>
        <v>0</v>
      </c>
      <c r="J41" s="5">
        <f t="shared" si="4"/>
        <v>0</v>
      </c>
      <c r="K41" s="5">
        <f t="shared" si="4"/>
        <v>0</v>
      </c>
      <c r="L41" s="5">
        <f t="shared" si="4"/>
        <v>0</v>
      </c>
      <c r="M41" s="5">
        <f t="shared" si="4"/>
        <v>0</v>
      </c>
      <c r="N41" s="5">
        <f t="shared" si="4"/>
        <v>0</v>
      </c>
      <c r="O41" s="5">
        <f t="shared" si="4"/>
        <v>0</v>
      </c>
      <c r="P41" s="5">
        <f t="shared" si="4"/>
        <v>0</v>
      </c>
      <c r="Q41" s="5">
        <f t="shared" si="4"/>
        <v>0</v>
      </c>
      <c r="R41" s="5">
        <f t="shared" si="4"/>
        <v>0</v>
      </c>
      <c r="S41" s="5">
        <f t="shared" si="4"/>
        <v>0</v>
      </c>
    </row>
    <row r="42" spans="2:19" x14ac:dyDescent="0.35">
      <c r="B42">
        <v>5401</v>
      </c>
      <c r="C42" s="2" t="s">
        <v>56</v>
      </c>
      <c r="D42">
        <v>9</v>
      </c>
      <c r="E42">
        <v>901</v>
      </c>
      <c r="G42" s="4">
        <v>1</v>
      </c>
      <c r="H42" s="5">
        <f t="shared" si="4"/>
        <v>0</v>
      </c>
      <c r="I42" s="5">
        <f t="shared" si="4"/>
        <v>0</v>
      </c>
      <c r="J42" s="5">
        <f t="shared" si="4"/>
        <v>0</v>
      </c>
      <c r="K42" s="5">
        <f t="shared" si="4"/>
        <v>0</v>
      </c>
      <c r="L42" s="5">
        <f t="shared" si="4"/>
        <v>0</v>
      </c>
      <c r="M42" s="5">
        <f t="shared" si="4"/>
        <v>0</v>
      </c>
      <c r="N42" s="5">
        <f t="shared" si="4"/>
        <v>0</v>
      </c>
      <c r="O42" s="5">
        <f t="shared" si="4"/>
        <v>0</v>
      </c>
      <c r="P42" s="5">
        <f t="shared" si="4"/>
        <v>0</v>
      </c>
      <c r="Q42" s="5">
        <f t="shared" si="4"/>
        <v>0</v>
      </c>
      <c r="R42" s="5">
        <f t="shared" si="4"/>
        <v>0</v>
      </c>
      <c r="S42" s="5">
        <f t="shared" si="4"/>
        <v>0</v>
      </c>
    </row>
    <row r="43" spans="2:19" x14ac:dyDescent="0.35">
      <c r="B43">
        <v>5405</v>
      </c>
      <c r="C43" s="2" t="s">
        <v>57</v>
      </c>
      <c r="D43">
        <v>9</v>
      </c>
      <c r="E43">
        <v>901</v>
      </c>
      <c r="G43" s="4">
        <v>1</v>
      </c>
      <c r="H43" s="5">
        <f t="shared" si="4"/>
        <v>0</v>
      </c>
      <c r="I43" s="5">
        <f t="shared" si="4"/>
        <v>0</v>
      </c>
      <c r="J43" s="5">
        <f t="shared" si="4"/>
        <v>0</v>
      </c>
      <c r="K43" s="5">
        <f t="shared" si="4"/>
        <v>0</v>
      </c>
      <c r="L43" s="5">
        <f t="shared" si="4"/>
        <v>0</v>
      </c>
      <c r="M43" s="5">
        <f t="shared" si="4"/>
        <v>0</v>
      </c>
      <c r="N43" s="5">
        <f t="shared" si="4"/>
        <v>0</v>
      </c>
      <c r="O43" s="5">
        <f t="shared" si="4"/>
        <v>0</v>
      </c>
      <c r="P43" s="5">
        <f t="shared" si="4"/>
        <v>0</v>
      </c>
      <c r="Q43" s="5">
        <f t="shared" si="4"/>
        <v>0</v>
      </c>
      <c r="R43" s="5">
        <f t="shared" si="4"/>
        <v>0</v>
      </c>
      <c r="S43" s="5">
        <f t="shared" si="4"/>
        <v>0</v>
      </c>
    </row>
    <row r="44" spans="2:19" x14ac:dyDescent="0.35">
      <c r="B44">
        <v>5600</v>
      </c>
      <c r="C44" s="2" t="s">
        <v>58</v>
      </c>
      <c r="D44">
        <v>9</v>
      </c>
      <c r="E44">
        <v>901</v>
      </c>
      <c r="F44" s="3">
        <v>0</v>
      </c>
      <c r="G44" s="4">
        <v>0</v>
      </c>
      <c r="H44" s="5">
        <v>250</v>
      </c>
      <c r="I44" s="5">
        <v>250</v>
      </c>
      <c r="J44" s="5">
        <v>250</v>
      </c>
      <c r="K44" s="5">
        <v>250</v>
      </c>
      <c r="L44" s="5">
        <v>250</v>
      </c>
      <c r="M44" s="16" t="s">
        <v>59</v>
      </c>
      <c r="N44" s="16" t="s">
        <v>59</v>
      </c>
      <c r="O44" s="5">
        <v>250</v>
      </c>
      <c r="P44" s="5">
        <v>250</v>
      </c>
      <c r="Q44" s="5">
        <v>250</v>
      </c>
      <c r="R44" s="5">
        <v>250</v>
      </c>
      <c r="S44" s="5">
        <v>250</v>
      </c>
    </row>
    <row r="45" spans="2:19" x14ac:dyDescent="0.35">
      <c r="B45">
        <v>5900</v>
      </c>
      <c r="C45" s="2" t="s">
        <v>60</v>
      </c>
      <c r="D45">
        <v>9</v>
      </c>
      <c r="E45">
        <v>901</v>
      </c>
      <c r="G45" s="4">
        <v>1</v>
      </c>
      <c r="H45" s="5">
        <f t="shared" si="4"/>
        <v>0</v>
      </c>
      <c r="I45" s="5">
        <f t="shared" si="4"/>
        <v>0</v>
      </c>
      <c r="J45" s="5">
        <f t="shared" si="4"/>
        <v>0</v>
      </c>
      <c r="K45" s="5">
        <f t="shared" si="4"/>
        <v>0</v>
      </c>
      <c r="L45" s="5">
        <f t="shared" si="4"/>
        <v>0</v>
      </c>
      <c r="M45" s="5">
        <f t="shared" si="4"/>
        <v>0</v>
      </c>
      <c r="N45" s="5">
        <f t="shared" si="4"/>
        <v>0</v>
      </c>
      <c r="O45" s="5">
        <f t="shared" si="4"/>
        <v>0</v>
      </c>
      <c r="P45" s="5">
        <f t="shared" si="4"/>
        <v>0</v>
      </c>
      <c r="Q45" s="5">
        <f t="shared" si="4"/>
        <v>0</v>
      </c>
      <c r="R45" s="5">
        <f t="shared" si="4"/>
        <v>0</v>
      </c>
      <c r="S45" s="5">
        <f t="shared" si="4"/>
        <v>0</v>
      </c>
    </row>
    <row r="46" spans="2:19" x14ac:dyDescent="0.35">
      <c r="B46">
        <v>5930</v>
      </c>
      <c r="C46" s="2" t="s">
        <v>61</v>
      </c>
      <c r="D46">
        <v>9</v>
      </c>
      <c r="E46">
        <v>901</v>
      </c>
      <c r="G46" s="4">
        <v>1</v>
      </c>
      <c r="H46" s="5">
        <f t="shared" si="4"/>
        <v>0</v>
      </c>
      <c r="I46" s="5">
        <f t="shared" si="4"/>
        <v>0</v>
      </c>
      <c r="J46" s="5">
        <f t="shared" si="4"/>
        <v>0</v>
      </c>
      <c r="K46" s="5">
        <f t="shared" si="4"/>
        <v>0</v>
      </c>
      <c r="L46" s="5">
        <f t="shared" si="4"/>
        <v>0</v>
      </c>
      <c r="M46" s="5">
        <f t="shared" si="4"/>
        <v>0</v>
      </c>
      <c r="N46" s="5">
        <f t="shared" si="4"/>
        <v>0</v>
      </c>
      <c r="O46" s="5">
        <f t="shared" si="4"/>
        <v>0</v>
      </c>
      <c r="P46" s="5">
        <f t="shared" si="4"/>
        <v>0</v>
      </c>
      <c r="Q46" s="5">
        <f t="shared" si="4"/>
        <v>0</v>
      </c>
      <c r="R46" s="5">
        <f t="shared" si="4"/>
        <v>0</v>
      </c>
      <c r="S46" s="5">
        <f t="shared" si="4"/>
        <v>0</v>
      </c>
    </row>
    <row r="47" spans="2:19" x14ac:dyDescent="0.35">
      <c r="B47">
        <v>6015</v>
      </c>
      <c r="C47" s="2" t="s">
        <v>62</v>
      </c>
      <c r="D47">
        <v>9</v>
      </c>
      <c r="E47">
        <v>901</v>
      </c>
      <c r="G47" s="4">
        <v>1</v>
      </c>
      <c r="H47" s="5">
        <f t="shared" si="4"/>
        <v>0</v>
      </c>
      <c r="I47" s="5">
        <f t="shared" si="4"/>
        <v>0</v>
      </c>
      <c r="J47" s="5">
        <f t="shared" si="4"/>
        <v>0</v>
      </c>
      <c r="K47" s="5">
        <f t="shared" si="4"/>
        <v>0</v>
      </c>
      <c r="L47" s="5">
        <f t="shared" si="4"/>
        <v>0</v>
      </c>
      <c r="M47" s="5">
        <f t="shared" si="4"/>
        <v>0</v>
      </c>
      <c r="N47" s="5">
        <f t="shared" si="4"/>
        <v>0</v>
      </c>
      <c r="O47" s="5">
        <f t="shared" si="4"/>
        <v>0</v>
      </c>
      <c r="P47" s="5">
        <f t="shared" si="4"/>
        <v>0</v>
      </c>
      <c r="Q47" s="5">
        <f t="shared" si="4"/>
        <v>0</v>
      </c>
      <c r="R47" s="5">
        <f t="shared" si="4"/>
        <v>0</v>
      </c>
      <c r="S47" s="5">
        <f t="shared" si="4"/>
        <v>0</v>
      </c>
    </row>
    <row r="48" spans="2:19" x14ac:dyDescent="0.35">
      <c r="B48">
        <v>6300</v>
      </c>
      <c r="C48" s="2" t="s">
        <v>63</v>
      </c>
      <c r="D48">
        <v>9</v>
      </c>
      <c r="E48">
        <v>901</v>
      </c>
      <c r="F48" s="3">
        <f>SUM(H48:S48)</f>
        <v>2000</v>
      </c>
      <c r="G48" s="4">
        <v>0</v>
      </c>
      <c r="H48" s="5">
        <f t="shared" si="4"/>
        <v>0</v>
      </c>
      <c r="I48" s="5">
        <f t="shared" si="4"/>
        <v>0</v>
      </c>
      <c r="J48" s="5">
        <f t="shared" si="4"/>
        <v>0</v>
      </c>
      <c r="K48" s="5">
        <f t="shared" si="4"/>
        <v>0</v>
      </c>
      <c r="L48" s="5">
        <f t="shared" si="4"/>
        <v>0</v>
      </c>
      <c r="M48" s="5">
        <f t="shared" si="4"/>
        <v>0</v>
      </c>
      <c r="N48" s="5">
        <f t="shared" si="4"/>
        <v>0</v>
      </c>
      <c r="O48" s="5">
        <f t="shared" si="4"/>
        <v>0</v>
      </c>
      <c r="P48" s="5">
        <f t="shared" si="4"/>
        <v>0</v>
      </c>
      <c r="Q48" s="5">
        <f t="shared" si="4"/>
        <v>0</v>
      </c>
      <c r="R48" s="5">
        <f t="shared" si="4"/>
        <v>0</v>
      </c>
      <c r="S48" s="5">
        <v>2000</v>
      </c>
    </row>
    <row r="49" spans="2:19" x14ac:dyDescent="0.35">
      <c r="B49">
        <v>6320</v>
      </c>
      <c r="C49" s="2" t="s">
        <v>64</v>
      </c>
      <c r="D49">
        <v>9</v>
      </c>
      <c r="E49">
        <v>901</v>
      </c>
      <c r="G49" s="4">
        <v>1</v>
      </c>
      <c r="H49" s="5">
        <f t="shared" si="4"/>
        <v>0</v>
      </c>
      <c r="I49" s="5">
        <f t="shared" si="4"/>
        <v>0</v>
      </c>
      <c r="J49" s="5">
        <f t="shared" si="4"/>
        <v>0</v>
      </c>
      <c r="K49" s="5">
        <f t="shared" si="4"/>
        <v>0</v>
      </c>
      <c r="L49" s="5">
        <f t="shared" si="4"/>
        <v>0</v>
      </c>
      <c r="M49" s="5">
        <f t="shared" si="4"/>
        <v>0</v>
      </c>
      <c r="N49" s="5">
        <f t="shared" si="4"/>
        <v>0</v>
      </c>
      <c r="O49" s="5">
        <f t="shared" si="4"/>
        <v>0</v>
      </c>
      <c r="P49" s="5">
        <f t="shared" si="4"/>
        <v>0</v>
      </c>
      <c r="Q49" s="5">
        <f t="shared" si="4"/>
        <v>0</v>
      </c>
      <c r="R49" s="5">
        <f t="shared" si="4"/>
        <v>0</v>
      </c>
      <c r="S49" s="5">
        <f t="shared" si="4"/>
        <v>0</v>
      </c>
    </row>
    <row r="50" spans="2:19" x14ac:dyDescent="0.35">
      <c r="B50">
        <v>6321</v>
      </c>
      <c r="C50" s="2" t="s">
        <v>65</v>
      </c>
      <c r="D50">
        <v>9</v>
      </c>
      <c r="E50">
        <v>901</v>
      </c>
      <c r="G50" s="4">
        <v>1</v>
      </c>
      <c r="H50" s="5">
        <f t="shared" ref="H50:S58" si="5">IF($G50&lt;&gt;0,VLOOKUP($G50,Fordeling,H$4+3,FALSE)*$F50,0)</f>
        <v>0</v>
      </c>
      <c r="I50" s="5">
        <f t="shared" si="5"/>
        <v>0</v>
      </c>
      <c r="J50" s="5">
        <f t="shared" si="5"/>
        <v>0</v>
      </c>
      <c r="K50" s="5">
        <f t="shared" si="5"/>
        <v>0</v>
      </c>
      <c r="L50" s="5">
        <f t="shared" si="5"/>
        <v>0</v>
      </c>
      <c r="M50" s="5">
        <f t="shared" si="5"/>
        <v>0</v>
      </c>
      <c r="N50" s="5">
        <f t="shared" si="5"/>
        <v>0</v>
      </c>
      <c r="O50" s="5">
        <f t="shared" si="5"/>
        <v>0</v>
      </c>
      <c r="P50" s="5">
        <f t="shared" si="5"/>
        <v>0</v>
      </c>
      <c r="Q50" s="5">
        <f t="shared" si="5"/>
        <v>0</v>
      </c>
      <c r="R50" s="5">
        <f t="shared" si="5"/>
        <v>0</v>
      </c>
      <c r="S50" s="5">
        <f t="shared" si="5"/>
        <v>0</v>
      </c>
    </row>
    <row r="51" spans="2:19" x14ac:dyDescent="0.35">
      <c r="B51">
        <v>6340</v>
      </c>
      <c r="C51" s="2" t="s">
        <v>66</v>
      </c>
      <c r="D51">
        <v>9</v>
      </c>
      <c r="E51">
        <v>901</v>
      </c>
      <c r="G51" s="4">
        <v>1</v>
      </c>
      <c r="H51" s="5">
        <f t="shared" si="5"/>
        <v>0</v>
      </c>
      <c r="I51" s="5">
        <f t="shared" si="5"/>
        <v>0</v>
      </c>
      <c r="J51" s="5">
        <f t="shared" si="5"/>
        <v>0</v>
      </c>
      <c r="K51" s="5">
        <f t="shared" si="5"/>
        <v>0</v>
      </c>
      <c r="L51" s="5">
        <f t="shared" si="5"/>
        <v>0</v>
      </c>
      <c r="M51" s="5">
        <f t="shared" si="5"/>
        <v>0</v>
      </c>
      <c r="N51" s="5">
        <f t="shared" si="5"/>
        <v>0</v>
      </c>
      <c r="O51" s="5">
        <f t="shared" si="5"/>
        <v>0</v>
      </c>
      <c r="P51" s="5">
        <f t="shared" si="5"/>
        <v>0</v>
      </c>
      <c r="Q51" s="5">
        <f t="shared" si="5"/>
        <v>0</v>
      </c>
      <c r="R51" s="5">
        <f t="shared" si="5"/>
        <v>0</v>
      </c>
      <c r="S51" s="5">
        <f t="shared" si="5"/>
        <v>0</v>
      </c>
    </row>
    <row r="52" spans="2:19" x14ac:dyDescent="0.35">
      <c r="B52">
        <v>6360</v>
      </c>
      <c r="C52" s="2" t="s">
        <v>67</v>
      </c>
      <c r="D52">
        <v>9</v>
      </c>
      <c r="E52">
        <v>901</v>
      </c>
      <c r="G52" s="4">
        <v>1</v>
      </c>
      <c r="H52" s="5">
        <f t="shared" si="5"/>
        <v>0</v>
      </c>
      <c r="I52" s="5">
        <f t="shared" si="5"/>
        <v>0</v>
      </c>
      <c r="J52" s="5">
        <f t="shared" si="5"/>
        <v>0</v>
      </c>
      <c r="K52" s="5">
        <f t="shared" si="5"/>
        <v>0</v>
      </c>
      <c r="L52" s="5">
        <f t="shared" si="5"/>
        <v>0</v>
      </c>
      <c r="M52" s="5">
        <f t="shared" si="5"/>
        <v>0</v>
      </c>
      <c r="N52" s="5">
        <f t="shared" si="5"/>
        <v>0</v>
      </c>
      <c r="O52" s="5">
        <f t="shared" si="5"/>
        <v>0</v>
      </c>
      <c r="P52" s="5">
        <f t="shared" si="5"/>
        <v>0</v>
      </c>
      <c r="Q52" s="5">
        <f t="shared" si="5"/>
        <v>0</v>
      </c>
      <c r="R52" s="5">
        <f t="shared" si="5"/>
        <v>0</v>
      </c>
      <c r="S52" s="5">
        <f t="shared" si="5"/>
        <v>0</v>
      </c>
    </row>
    <row r="53" spans="2:19" x14ac:dyDescent="0.35">
      <c r="B53">
        <v>6410</v>
      </c>
      <c r="C53" s="2" t="s">
        <v>68</v>
      </c>
      <c r="D53">
        <v>9</v>
      </c>
      <c r="E53">
        <v>901</v>
      </c>
      <c r="G53" s="4">
        <v>1</v>
      </c>
      <c r="H53" s="5">
        <f t="shared" si="5"/>
        <v>0</v>
      </c>
      <c r="I53" s="5">
        <f t="shared" si="5"/>
        <v>0</v>
      </c>
      <c r="J53" s="5">
        <f t="shared" si="5"/>
        <v>0</v>
      </c>
      <c r="K53" s="5">
        <f t="shared" si="5"/>
        <v>0</v>
      </c>
      <c r="L53" s="5">
        <f t="shared" si="5"/>
        <v>0</v>
      </c>
      <c r="M53" s="5">
        <f t="shared" si="5"/>
        <v>0</v>
      </c>
      <c r="N53" s="5">
        <f t="shared" si="5"/>
        <v>0</v>
      </c>
      <c r="O53" s="5">
        <f t="shared" si="5"/>
        <v>0</v>
      </c>
      <c r="P53" s="5">
        <f t="shared" si="5"/>
        <v>0</v>
      </c>
      <c r="Q53" s="5">
        <f t="shared" si="5"/>
        <v>0</v>
      </c>
      <c r="R53" s="5">
        <f t="shared" si="5"/>
        <v>0</v>
      </c>
      <c r="S53" s="5">
        <f t="shared" si="5"/>
        <v>0</v>
      </c>
    </row>
    <row r="54" spans="2:19" x14ac:dyDescent="0.35">
      <c r="B54">
        <v>6440</v>
      </c>
      <c r="C54" s="2" t="s">
        <v>69</v>
      </c>
      <c r="D54">
        <v>9</v>
      </c>
      <c r="E54">
        <v>901</v>
      </c>
      <c r="G54" s="4">
        <v>1</v>
      </c>
      <c r="H54" s="5">
        <f t="shared" si="5"/>
        <v>0</v>
      </c>
      <c r="I54" s="5">
        <f t="shared" si="5"/>
        <v>0</v>
      </c>
      <c r="J54" s="5">
        <f t="shared" si="5"/>
        <v>0</v>
      </c>
      <c r="K54" s="5">
        <f t="shared" si="5"/>
        <v>0</v>
      </c>
      <c r="L54" s="5">
        <f t="shared" si="5"/>
        <v>0</v>
      </c>
      <c r="M54" s="5">
        <f t="shared" si="5"/>
        <v>0</v>
      </c>
      <c r="N54" s="5">
        <f t="shared" si="5"/>
        <v>0</v>
      </c>
      <c r="O54" s="5">
        <f t="shared" si="5"/>
        <v>0</v>
      </c>
      <c r="P54" s="5">
        <f t="shared" si="5"/>
        <v>0</v>
      </c>
      <c r="Q54" s="5">
        <f t="shared" si="5"/>
        <v>0</v>
      </c>
      <c r="R54" s="5">
        <f t="shared" si="5"/>
        <v>0</v>
      </c>
      <c r="S54" s="5">
        <f t="shared" si="5"/>
        <v>0</v>
      </c>
    </row>
    <row r="55" spans="2:19" x14ac:dyDescent="0.35">
      <c r="B55">
        <v>6510</v>
      </c>
      <c r="C55" s="2" t="s">
        <v>70</v>
      </c>
      <c r="D55">
        <v>9</v>
      </c>
      <c r="E55">
        <v>901</v>
      </c>
      <c r="G55" s="4">
        <v>1</v>
      </c>
      <c r="H55" s="5">
        <f t="shared" si="5"/>
        <v>0</v>
      </c>
      <c r="I55" s="5">
        <f t="shared" si="5"/>
        <v>0</v>
      </c>
      <c r="J55" s="5">
        <f t="shared" si="5"/>
        <v>0</v>
      </c>
      <c r="K55" s="5">
        <f t="shared" si="5"/>
        <v>0</v>
      </c>
      <c r="L55" s="5">
        <f t="shared" si="5"/>
        <v>0</v>
      </c>
      <c r="M55" s="5">
        <f t="shared" si="5"/>
        <v>0</v>
      </c>
      <c r="N55" s="5">
        <f t="shared" si="5"/>
        <v>0</v>
      </c>
      <c r="O55" s="5">
        <f t="shared" si="5"/>
        <v>0</v>
      </c>
      <c r="P55" s="5">
        <f t="shared" si="5"/>
        <v>0</v>
      </c>
      <c r="Q55" s="5">
        <f t="shared" si="5"/>
        <v>0</v>
      </c>
      <c r="R55" s="5">
        <f t="shared" si="5"/>
        <v>0</v>
      </c>
      <c r="S55" s="5">
        <f t="shared" si="5"/>
        <v>0</v>
      </c>
    </row>
    <row r="56" spans="2:19" x14ac:dyDescent="0.35">
      <c r="B56">
        <v>6540</v>
      </c>
      <c r="C56" s="2" t="s">
        <v>71</v>
      </c>
      <c r="D56">
        <v>9</v>
      </c>
      <c r="E56">
        <v>901</v>
      </c>
      <c r="G56" s="4">
        <v>1</v>
      </c>
      <c r="H56" s="5">
        <f t="shared" si="5"/>
        <v>0</v>
      </c>
      <c r="I56" s="5">
        <f t="shared" si="5"/>
        <v>0</v>
      </c>
      <c r="J56" s="5">
        <f t="shared" si="5"/>
        <v>0</v>
      </c>
      <c r="K56" s="5">
        <f t="shared" si="5"/>
        <v>0</v>
      </c>
      <c r="L56" s="5">
        <f t="shared" si="5"/>
        <v>0</v>
      </c>
      <c r="M56" s="5">
        <f t="shared" si="5"/>
        <v>0</v>
      </c>
      <c r="N56" s="5">
        <f t="shared" si="5"/>
        <v>0</v>
      </c>
      <c r="O56" s="5">
        <f t="shared" si="5"/>
        <v>0</v>
      </c>
      <c r="P56" s="5">
        <f t="shared" si="5"/>
        <v>0</v>
      </c>
      <c r="Q56" s="5">
        <f t="shared" si="5"/>
        <v>0</v>
      </c>
      <c r="R56" s="5">
        <f t="shared" si="5"/>
        <v>0</v>
      </c>
      <c r="S56" s="5">
        <f t="shared" si="5"/>
        <v>0</v>
      </c>
    </row>
    <row r="57" spans="2:19" x14ac:dyDescent="0.35">
      <c r="B57">
        <v>6552</v>
      </c>
      <c r="C57" s="2" t="s">
        <v>72</v>
      </c>
      <c r="D57">
        <v>9</v>
      </c>
      <c r="E57">
        <v>901</v>
      </c>
      <c r="G57" s="4">
        <v>1</v>
      </c>
      <c r="H57" s="5">
        <f t="shared" si="5"/>
        <v>0</v>
      </c>
      <c r="I57" s="5">
        <f t="shared" si="5"/>
        <v>0</v>
      </c>
      <c r="J57" s="5">
        <f t="shared" si="5"/>
        <v>0</v>
      </c>
      <c r="K57" s="5">
        <f t="shared" si="5"/>
        <v>0</v>
      </c>
      <c r="L57" s="5">
        <f t="shared" si="5"/>
        <v>0</v>
      </c>
      <c r="M57" s="5">
        <f t="shared" si="5"/>
        <v>0</v>
      </c>
      <c r="N57" s="5">
        <f t="shared" si="5"/>
        <v>0</v>
      </c>
      <c r="O57" s="5">
        <f t="shared" si="5"/>
        <v>0</v>
      </c>
      <c r="P57" s="5">
        <f t="shared" si="5"/>
        <v>0</v>
      </c>
      <c r="Q57" s="5">
        <f t="shared" si="5"/>
        <v>0</v>
      </c>
      <c r="R57" s="5">
        <f t="shared" si="5"/>
        <v>0</v>
      </c>
      <c r="S57" s="5">
        <f t="shared" si="5"/>
        <v>0</v>
      </c>
    </row>
    <row r="58" spans="2:19" x14ac:dyDescent="0.35">
      <c r="B58">
        <v>6560</v>
      </c>
      <c r="C58" s="2" t="s">
        <v>73</v>
      </c>
      <c r="D58">
        <v>9</v>
      </c>
      <c r="E58">
        <v>901</v>
      </c>
      <c r="F58" s="3">
        <v>5000</v>
      </c>
      <c r="G58" s="4">
        <v>1</v>
      </c>
      <c r="H58" s="5">
        <f t="shared" si="5"/>
        <v>416.66666666666663</v>
      </c>
      <c r="I58" s="5">
        <f t="shared" si="5"/>
        <v>416.66666666666663</v>
      </c>
      <c r="J58" s="5">
        <f t="shared" si="5"/>
        <v>416.66666666666663</v>
      </c>
      <c r="K58" s="5">
        <f t="shared" si="5"/>
        <v>416.66666666666663</v>
      </c>
      <c r="L58" s="5">
        <f t="shared" si="5"/>
        <v>416.66666666666663</v>
      </c>
      <c r="M58" s="5">
        <f t="shared" si="5"/>
        <v>416.66666666666663</v>
      </c>
      <c r="N58" s="5">
        <f t="shared" si="5"/>
        <v>416.66666666666663</v>
      </c>
      <c r="O58" s="5">
        <f t="shared" si="5"/>
        <v>416.66666666666663</v>
      </c>
      <c r="P58" s="5">
        <f t="shared" si="5"/>
        <v>416.66666666666663</v>
      </c>
      <c r="Q58" s="5">
        <f t="shared" si="5"/>
        <v>416.66666666666663</v>
      </c>
      <c r="R58" s="5">
        <f t="shared" si="5"/>
        <v>416.66666666666663</v>
      </c>
      <c r="S58" s="5">
        <f t="shared" si="5"/>
        <v>416.66666666666663</v>
      </c>
    </row>
    <row r="59" spans="2:19" x14ac:dyDescent="0.35">
      <c r="B59">
        <v>6600</v>
      </c>
      <c r="C59" s="2" t="s">
        <v>74</v>
      </c>
      <c r="D59">
        <v>9</v>
      </c>
      <c r="E59">
        <v>901</v>
      </c>
      <c r="G59" s="4">
        <v>1</v>
      </c>
      <c r="H59" s="5">
        <f t="shared" ref="H59:S68" si="6">IF($G59&lt;&gt;0,VLOOKUP($G59,Fordeling,H$4+3,FALSE)*$F59,0)</f>
        <v>0</v>
      </c>
      <c r="I59" s="5">
        <f t="shared" si="6"/>
        <v>0</v>
      </c>
      <c r="J59" s="5">
        <f t="shared" si="6"/>
        <v>0</v>
      </c>
      <c r="K59" s="5">
        <f t="shared" si="6"/>
        <v>0</v>
      </c>
      <c r="L59" s="5">
        <f t="shared" si="6"/>
        <v>0</v>
      </c>
      <c r="M59" s="5">
        <f t="shared" si="6"/>
        <v>0</v>
      </c>
      <c r="N59" s="5">
        <f t="shared" si="6"/>
        <v>0</v>
      </c>
      <c r="O59" s="5">
        <f t="shared" si="6"/>
        <v>0</v>
      </c>
      <c r="P59" s="5">
        <f t="shared" si="6"/>
        <v>0</v>
      </c>
      <c r="Q59" s="5">
        <f t="shared" si="6"/>
        <v>0</v>
      </c>
      <c r="R59" s="5">
        <f t="shared" si="6"/>
        <v>0</v>
      </c>
      <c r="S59" s="5">
        <f t="shared" si="6"/>
        <v>0</v>
      </c>
    </row>
    <row r="60" spans="2:19" x14ac:dyDescent="0.35">
      <c r="B60">
        <v>6610</v>
      </c>
      <c r="C60" s="2" t="s">
        <v>75</v>
      </c>
      <c r="D60">
        <v>9</v>
      </c>
      <c r="E60">
        <v>901</v>
      </c>
      <c r="G60" s="4">
        <v>1</v>
      </c>
      <c r="H60" s="5">
        <f t="shared" si="6"/>
        <v>0</v>
      </c>
      <c r="I60" s="5">
        <f t="shared" si="6"/>
        <v>0</v>
      </c>
      <c r="J60" s="5">
        <f t="shared" si="6"/>
        <v>0</v>
      </c>
      <c r="K60" s="5">
        <f t="shared" si="6"/>
        <v>0</v>
      </c>
      <c r="L60" s="5">
        <f t="shared" si="6"/>
        <v>0</v>
      </c>
      <c r="M60" s="5">
        <f t="shared" si="6"/>
        <v>0</v>
      </c>
      <c r="N60" s="5">
        <f t="shared" si="6"/>
        <v>0</v>
      </c>
      <c r="O60" s="5">
        <f t="shared" si="6"/>
        <v>0</v>
      </c>
      <c r="P60" s="5">
        <f t="shared" si="6"/>
        <v>0</v>
      </c>
      <c r="Q60" s="5">
        <f t="shared" si="6"/>
        <v>0</v>
      </c>
      <c r="R60" s="5">
        <f t="shared" si="6"/>
        <v>0</v>
      </c>
      <c r="S60" s="5">
        <f t="shared" si="6"/>
        <v>0</v>
      </c>
    </row>
    <row r="61" spans="2:19" x14ac:dyDescent="0.35">
      <c r="B61">
        <v>6611</v>
      </c>
      <c r="C61" s="2" t="s">
        <v>76</v>
      </c>
      <c r="D61">
        <v>9</v>
      </c>
      <c r="E61">
        <v>901</v>
      </c>
      <c r="G61" s="4">
        <v>1</v>
      </c>
      <c r="H61" s="5">
        <f t="shared" si="6"/>
        <v>0</v>
      </c>
      <c r="I61" s="5">
        <f t="shared" si="6"/>
        <v>0</v>
      </c>
      <c r="J61" s="5">
        <f t="shared" si="6"/>
        <v>0</v>
      </c>
      <c r="K61" s="5">
        <f t="shared" si="6"/>
        <v>0</v>
      </c>
      <c r="L61" s="5">
        <f t="shared" si="6"/>
        <v>0</v>
      </c>
      <c r="M61" s="5">
        <f t="shared" si="6"/>
        <v>0</v>
      </c>
      <c r="N61" s="5">
        <f t="shared" si="6"/>
        <v>0</v>
      </c>
      <c r="O61" s="5">
        <f t="shared" si="6"/>
        <v>0</v>
      </c>
      <c r="P61" s="5">
        <f t="shared" si="6"/>
        <v>0</v>
      </c>
      <c r="Q61" s="5">
        <f t="shared" si="6"/>
        <v>0</v>
      </c>
      <c r="R61" s="5">
        <f t="shared" si="6"/>
        <v>0</v>
      </c>
      <c r="S61" s="5">
        <f t="shared" si="6"/>
        <v>0</v>
      </c>
    </row>
    <row r="62" spans="2:19" x14ac:dyDescent="0.35">
      <c r="B62">
        <v>6620</v>
      </c>
      <c r="C62" s="2" t="s">
        <v>77</v>
      </c>
      <c r="D62">
        <v>9</v>
      </c>
      <c r="E62">
        <v>901</v>
      </c>
      <c r="G62" s="4">
        <v>1</v>
      </c>
      <c r="H62" s="5">
        <f t="shared" si="6"/>
        <v>0</v>
      </c>
      <c r="I62" s="5">
        <f t="shared" si="6"/>
        <v>0</v>
      </c>
      <c r="J62" s="5">
        <f t="shared" si="6"/>
        <v>0</v>
      </c>
      <c r="K62" s="5">
        <f t="shared" si="6"/>
        <v>0</v>
      </c>
      <c r="L62" s="5">
        <f t="shared" si="6"/>
        <v>0</v>
      </c>
      <c r="M62" s="5">
        <f t="shared" si="6"/>
        <v>0</v>
      </c>
      <c r="N62" s="5">
        <f t="shared" si="6"/>
        <v>0</v>
      </c>
      <c r="O62" s="5">
        <f t="shared" si="6"/>
        <v>0</v>
      </c>
      <c r="P62" s="5">
        <f t="shared" si="6"/>
        <v>0</v>
      </c>
      <c r="Q62" s="5">
        <f t="shared" si="6"/>
        <v>0</v>
      </c>
      <c r="R62" s="5">
        <f t="shared" si="6"/>
        <v>0</v>
      </c>
      <c r="S62" s="5">
        <f t="shared" si="6"/>
        <v>0</v>
      </c>
    </row>
    <row r="63" spans="2:19" x14ac:dyDescent="0.35">
      <c r="B63">
        <v>6625</v>
      </c>
      <c r="C63" s="2" t="s">
        <v>78</v>
      </c>
      <c r="D63">
        <v>9</v>
      </c>
      <c r="E63">
        <v>901</v>
      </c>
      <c r="G63" s="4">
        <v>1</v>
      </c>
      <c r="H63" s="5">
        <f t="shared" si="6"/>
        <v>0</v>
      </c>
      <c r="I63" s="5">
        <f t="shared" si="6"/>
        <v>0</v>
      </c>
      <c r="J63" s="5">
        <f t="shared" si="6"/>
        <v>0</v>
      </c>
      <c r="K63" s="5">
        <f t="shared" si="6"/>
        <v>0</v>
      </c>
      <c r="L63" s="5">
        <f t="shared" si="6"/>
        <v>0</v>
      </c>
      <c r="M63" s="5">
        <f t="shared" si="6"/>
        <v>0</v>
      </c>
      <c r="N63" s="5">
        <f t="shared" si="6"/>
        <v>0</v>
      </c>
      <c r="O63" s="5">
        <f t="shared" si="6"/>
        <v>0</v>
      </c>
      <c r="P63" s="5">
        <f t="shared" si="6"/>
        <v>0</v>
      </c>
      <c r="Q63" s="5">
        <f t="shared" si="6"/>
        <v>0</v>
      </c>
      <c r="R63" s="5">
        <f t="shared" si="6"/>
        <v>0</v>
      </c>
      <c r="S63" s="5">
        <f t="shared" si="6"/>
        <v>0</v>
      </c>
    </row>
    <row r="64" spans="2:19" x14ac:dyDescent="0.35">
      <c r="B64">
        <v>6630</v>
      </c>
      <c r="C64" s="2" t="s">
        <v>79</v>
      </c>
      <c r="D64">
        <v>9</v>
      </c>
      <c r="E64">
        <v>901</v>
      </c>
      <c r="G64" s="4">
        <v>1</v>
      </c>
      <c r="H64" s="5">
        <f t="shared" si="6"/>
        <v>0</v>
      </c>
      <c r="I64" s="5">
        <f t="shared" si="6"/>
        <v>0</v>
      </c>
      <c r="J64" s="5">
        <f t="shared" si="6"/>
        <v>0</v>
      </c>
      <c r="K64" s="5">
        <f t="shared" si="6"/>
        <v>0</v>
      </c>
      <c r="L64" s="5">
        <f t="shared" si="6"/>
        <v>0</v>
      </c>
      <c r="M64" s="5">
        <f t="shared" si="6"/>
        <v>0</v>
      </c>
      <c r="N64" s="5">
        <f t="shared" si="6"/>
        <v>0</v>
      </c>
      <c r="O64" s="5">
        <f t="shared" si="6"/>
        <v>0</v>
      </c>
      <c r="P64" s="5">
        <f t="shared" si="6"/>
        <v>0</v>
      </c>
      <c r="Q64" s="5">
        <f t="shared" si="6"/>
        <v>0</v>
      </c>
      <c r="R64" s="5">
        <f t="shared" si="6"/>
        <v>0</v>
      </c>
      <c r="S64" s="5">
        <f t="shared" si="6"/>
        <v>0</v>
      </c>
    </row>
    <row r="65" spans="2:19" x14ac:dyDescent="0.35">
      <c r="B65">
        <v>6705</v>
      </c>
      <c r="C65" s="2" t="s">
        <v>80</v>
      </c>
      <c r="D65">
        <v>9</v>
      </c>
      <c r="E65">
        <v>901</v>
      </c>
      <c r="F65" s="3">
        <f>SUM(H65:S65)</f>
        <v>3000</v>
      </c>
      <c r="G65" s="4"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v>3000</v>
      </c>
    </row>
    <row r="66" spans="2:19" x14ac:dyDescent="0.35">
      <c r="B66">
        <v>6710</v>
      </c>
      <c r="C66" s="15" t="s">
        <v>81</v>
      </c>
      <c r="D66">
        <v>9</v>
      </c>
      <c r="E66">
        <v>901</v>
      </c>
      <c r="F66" s="3">
        <v>6000</v>
      </c>
      <c r="G66" s="4">
        <v>1</v>
      </c>
      <c r="H66" s="5">
        <f t="shared" si="6"/>
        <v>500</v>
      </c>
      <c r="I66" s="5">
        <f t="shared" si="6"/>
        <v>500</v>
      </c>
      <c r="J66" s="5">
        <f t="shared" si="6"/>
        <v>500</v>
      </c>
      <c r="K66" s="5">
        <f t="shared" si="6"/>
        <v>500</v>
      </c>
      <c r="L66" s="5">
        <f t="shared" si="6"/>
        <v>500</v>
      </c>
      <c r="M66" s="5">
        <f t="shared" si="6"/>
        <v>500</v>
      </c>
      <c r="N66" s="5">
        <f t="shared" si="6"/>
        <v>500</v>
      </c>
      <c r="O66" s="5">
        <f t="shared" si="6"/>
        <v>500</v>
      </c>
      <c r="P66" s="5">
        <f t="shared" si="6"/>
        <v>500</v>
      </c>
      <c r="Q66" s="5">
        <f t="shared" si="6"/>
        <v>500</v>
      </c>
      <c r="R66" s="5">
        <f t="shared" si="6"/>
        <v>500</v>
      </c>
      <c r="S66" s="5">
        <f t="shared" si="6"/>
        <v>500</v>
      </c>
    </row>
    <row r="67" spans="2:19" x14ac:dyDescent="0.35">
      <c r="B67">
        <v>6800</v>
      </c>
      <c r="C67" s="2" t="s">
        <v>82</v>
      </c>
      <c r="D67">
        <v>9</v>
      </c>
      <c r="E67">
        <v>901</v>
      </c>
      <c r="G67" s="4">
        <v>1</v>
      </c>
      <c r="H67" s="5">
        <f t="shared" si="6"/>
        <v>0</v>
      </c>
      <c r="I67" s="5">
        <f t="shared" si="6"/>
        <v>0</v>
      </c>
      <c r="J67" s="5">
        <f t="shared" si="6"/>
        <v>0</v>
      </c>
      <c r="K67" s="5">
        <f t="shared" si="6"/>
        <v>0</v>
      </c>
      <c r="L67" s="5">
        <f t="shared" si="6"/>
        <v>0</v>
      </c>
      <c r="M67" s="5">
        <f t="shared" si="6"/>
        <v>0</v>
      </c>
      <c r="N67" s="5">
        <f t="shared" si="6"/>
        <v>0</v>
      </c>
      <c r="O67" s="5">
        <f t="shared" si="6"/>
        <v>0</v>
      </c>
      <c r="P67" s="5">
        <f t="shared" si="6"/>
        <v>0</v>
      </c>
      <c r="Q67" s="5">
        <f t="shared" si="6"/>
        <v>0</v>
      </c>
      <c r="R67" s="5">
        <f t="shared" si="6"/>
        <v>0</v>
      </c>
      <c r="S67" s="5">
        <f t="shared" si="6"/>
        <v>0</v>
      </c>
    </row>
    <row r="68" spans="2:19" x14ac:dyDescent="0.35">
      <c r="B68">
        <v>6820</v>
      </c>
      <c r="C68" s="2" t="s">
        <v>83</v>
      </c>
      <c r="D68">
        <v>9</v>
      </c>
      <c r="E68">
        <v>901</v>
      </c>
      <c r="G68" s="4">
        <v>1</v>
      </c>
      <c r="H68" s="5">
        <f t="shared" si="6"/>
        <v>0</v>
      </c>
      <c r="I68" s="5">
        <f t="shared" si="6"/>
        <v>0</v>
      </c>
      <c r="J68" s="5">
        <f t="shared" si="6"/>
        <v>0</v>
      </c>
      <c r="K68" s="5">
        <f t="shared" si="6"/>
        <v>0</v>
      </c>
      <c r="L68" s="5">
        <f t="shared" si="6"/>
        <v>0</v>
      </c>
      <c r="M68" s="5">
        <f t="shared" si="6"/>
        <v>0</v>
      </c>
      <c r="N68" s="5">
        <f t="shared" si="6"/>
        <v>0</v>
      </c>
      <c r="O68" s="5">
        <f t="shared" si="6"/>
        <v>0</v>
      </c>
      <c r="P68" s="5">
        <f t="shared" si="6"/>
        <v>0</v>
      </c>
      <c r="Q68" s="5">
        <f t="shared" si="6"/>
        <v>0</v>
      </c>
      <c r="R68" s="5">
        <f t="shared" si="6"/>
        <v>0</v>
      </c>
      <c r="S68" s="5">
        <f t="shared" si="6"/>
        <v>0</v>
      </c>
    </row>
    <row r="69" spans="2:19" x14ac:dyDescent="0.35">
      <c r="B69">
        <v>6830</v>
      </c>
      <c r="C69" s="2" t="s">
        <v>84</v>
      </c>
      <c r="D69">
        <v>9</v>
      </c>
      <c r="E69">
        <v>901</v>
      </c>
      <c r="G69" s="4">
        <v>1</v>
      </c>
      <c r="H69" s="5">
        <f t="shared" ref="H69:S78" si="7">IF($G69&lt;&gt;0,VLOOKUP($G69,Fordeling,H$4+3,FALSE)*$F69,0)</f>
        <v>0</v>
      </c>
      <c r="I69" s="5">
        <f t="shared" si="7"/>
        <v>0</v>
      </c>
      <c r="J69" s="5">
        <f t="shared" si="7"/>
        <v>0</v>
      </c>
      <c r="K69" s="5">
        <f t="shared" si="7"/>
        <v>0</v>
      </c>
      <c r="L69" s="5">
        <f t="shared" si="7"/>
        <v>0</v>
      </c>
      <c r="M69" s="5">
        <f t="shared" si="7"/>
        <v>0</v>
      </c>
      <c r="N69" s="5">
        <f t="shared" si="7"/>
        <v>0</v>
      </c>
      <c r="O69" s="5">
        <f t="shared" si="7"/>
        <v>0</v>
      </c>
      <c r="P69" s="5">
        <f t="shared" si="7"/>
        <v>0</v>
      </c>
      <c r="Q69" s="5">
        <f t="shared" si="7"/>
        <v>0</v>
      </c>
      <c r="R69" s="5">
        <f t="shared" si="7"/>
        <v>0</v>
      </c>
      <c r="S69" s="5">
        <f t="shared" si="7"/>
        <v>0</v>
      </c>
    </row>
    <row r="70" spans="2:19" x14ac:dyDescent="0.35">
      <c r="B70">
        <v>6850</v>
      </c>
      <c r="C70" s="2" t="s">
        <v>85</v>
      </c>
      <c r="D70">
        <v>9</v>
      </c>
      <c r="E70">
        <v>901</v>
      </c>
      <c r="G70" s="4">
        <v>1</v>
      </c>
      <c r="H70" s="5">
        <f t="shared" si="7"/>
        <v>0</v>
      </c>
      <c r="I70" s="5">
        <f t="shared" si="7"/>
        <v>0</v>
      </c>
      <c r="J70" s="5">
        <f t="shared" si="7"/>
        <v>0</v>
      </c>
      <c r="K70" s="5">
        <f t="shared" si="7"/>
        <v>0</v>
      </c>
      <c r="L70" s="5">
        <f t="shared" si="7"/>
        <v>0</v>
      </c>
      <c r="M70" s="5">
        <f t="shared" si="7"/>
        <v>0</v>
      </c>
      <c r="N70" s="5">
        <f t="shared" si="7"/>
        <v>0</v>
      </c>
      <c r="O70" s="5">
        <f t="shared" si="7"/>
        <v>0</v>
      </c>
      <c r="P70" s="5">
        <f t="shared" si="7"/>
        <v>0</v>
      </c>
      <c r="Q70" s="5">
        <f t="shared" si="7"/>
        <v>0</v>
      </c>
      <c r="R70" s="5">
        <f t="shared" si="7"/>
        <v>0</v>
      </c>
      <c r="S70" s="5">
        <f t="shared" si="7"/>
        <v>0</v>
      </c>
    </row>
    <row r="71" spans="2:19" x14ac:dyDescent="0.35">
      <c r="B71">
        <v>6860</v>
      </c>
      <c r="C71" s="2" t="s">
        <v>86</v>
      </c>
      <c r="D71">
        <v>9</v>
      </c>
      <c r="E71">
        <v>901</v>
      </c>
      <c r="F71" s="3">
        <v>0</v>
      </c>
      <c r="G71" s="4">
        <v>1</v>
      </c>
      <c r="H71" s="5">
        <f t="shared" si="7"/>
        <v>0</v>
      </c>
      <c r="I71" s="5">
        <f t="shared" si="7"/>
        <v>0</v>
      </c>
      <c r="J71" s="5">
        <f t="shared" si="7"/>
        <v>0</v>
      </c>
      <c r="K71" s="5">
        <f t="shared" si="7"/>
        <v>0</v>
      </c>
      <c r="L71" s="5">
        <f t="shared" si="7"/>
        <v>0</v>
      </c>
      <c r="M71" s="5">
        <f t="shared" si="7"/>
        <v>0</v>
      </c>
      <c r="N71" s="5">
        <f t="shared" si="7"/>
        <v>0</v>
      </c>
      <c r="O71" s="5">
        <f t="shared" si="7"/>
        <v>0</v>
      </c>
      <c r="P71" s="5">
        <f t="shared" si="7"/>
        <v>0</v>
      </c>
      <c r="Q71" s="5">
        <f t="shared" si="7"/>
        <v>0</v>
      </c>
      <c r="R71" s="5">
        <f t="shared" si="7"/>
        <v>0</v>
      </c>
      <c r="S71" s="5">
        <f t="shared" si="7"/>
        <v>0</v>
      </c>
    </row>
    <row r="72" spans="2:19" x14ac:dyDescent="0.35">
      <c r="B72">
        <v>6900</v>
      </c>
      <c r="C72" s="2" t="s">
        <v>87</v>
      </c>
      <c r="D72">
        <v>9</v>
      </c>
      <c r="E72">
        <v>901</v>
      </c>
      <c r="G72" s="4">
        <v>1</v>
      </c>
      <c r="H72" s="5">
        <f t="shared" si="7"/>
        <v>0</v>
      </c>
      <c r="I72" s="5">
        <f t="shared" si="7"/>
        <v>0</v>
      </c>
      <c r="J72" s="5">
        <f t="shared" si="7"/>
        <v>0</v>
      </c>
      <c r="K72" s="5">
        <f t="shared" si="7"/>
        <v>0</v>
      </c>
      <c r="L72" s="5">
        <f t="shared" si="7"/>
        <v>0</v>
      </c>
      <c r="M72" s="5">
        <f t="shared" si="7"/>
        <v>0</v>
      </c>
      <c r="N72" s="5">
        <f t="shared" si="7"/>
        <v>0</v>
      </c>
      <c r="O72" s="5">
        <f t="shared" si="7"/>
        <v>0</v>
      </c>
      <c r="P72" s="5">
        <f t="shared" si="7"/>
        <v>0</v>
      </c>
      <c r="Q72" s="5">
        <f t="shared" si="7"/>
        <v>0</v>
      </c>
      <c r="R72" s="5">
        <f t="shared" si="7"/>
        <v>0</v>
      </c>
      <c r="S72" s="5">
        <f t="shared" si="7"/>
        <v>0</v>
      </c>
    </row>
    <row r="73" spans="2:19" x14ac:dyDescent="0.35">
      <c r="B73">
        <v>6902</v>
      </c>
      <c r="C73" s="2" t="s">
        <v>88</v>
      </c>
      <c r="D73">
        <v>9</v>
      </c>
      <c r="E73">
        <v>901</v>
      </c>
      <c r="G73" s="4">
        <v>1</v>
      </c>
      <c r="H73" s="5">
        <f t="shared" si="7"/>
        <v>0</v>
      </c>
      <c r="I73" s="5">
        <f t="shared" si="7"/>
        <v>0</v>
      </c>
      <c r="J73" s="5">
        <f t="shared" si="7"/>
        <v>0</v>
      </c>
      <c r="K73" s="5">
        <f t="shared" si="7"/>
        <v>0</v>
      </c>
      <c r="L73" s="5">
        <f t="shared" si="7"/>
        <v>0</v>
      </c>
      <c r="M73" s="5">
        <f t="shared" si="7"/>
        <v>0</v>
      </c>
      <c r="N73" s="5">
        <f t="shared" si="7"/>
        <v>0</v>
      </c>
      <c r="O73" s="5">
        <f t="shared" si="7"/>
        <v>0</v>
      </c>
      <c r="P73" s="5">
        <f t="shared" si="7"/>
        <v>0</v>
      </c>
      <c r="Q73" s="5">
        <f t="shared" si="7"/>
        <v>0</v>
      </c>
      <c r="R73" s="5">
        <f t="shared" si="7"/>
        <v>0</v>
      </c>
      <c r="S73" s="5">
        <f t="shared" si="7"/>
        <v>0</v>
      </c>
    </row>
    <row r="74" spans="2:19" x14ac:dyDescent="0.35">
      <c r="B74">
        <v>6907</v>
      </c>
      <c r="C74" s="2" t="s">
        <v>89</v>
      </c>
      <c r="D74">
        <v>9</v>
      </c>
      <c r="E74">
        <v>901</v>
      </c>
      <c r="G74" s="4">
        <v>1</v>
      </c>
      <c r="H74" s="5">
        <f t="shared" si="7"/>
        <v>0</v>
      </c>
      <c r="I74" s="5">
        <f t="shared" si="7"/>
        <v>0</v>
      </c>
      <c r="J74" s="5">
        <f t="shared" si="7"/>
        <v>0</v>
      </c>
      <c r="K74" s="5">
        <f t="shared" si="7"/>
        <v>0</v>
      </c>
      <c r="L74" s="5">
        <f t="shared" si="7"/>
        <v>0</v>
      </c>
      <c r="M74" s="5">
        <f t="shared" si="7"/>
        <v>0</v>
      </c>
      <c r="N74" s="5">
        <f t="shared" si="7"/>
        <v>0</v>
      </c>
      <c r="O74" s="5">
        <f t="shared" si="7"/>
        <v>0</v>
      </c>
      <c r="P74" s="5">
        <f t="shared" si="7"/>
        <v>0</v>
      </c>
      <c r="Q74" s="5">
        <f t="shared" si="7"/>
        <v>0</v>
      </c>
      <c r="R74" s="5">
        <f t="shared" si="7"/>
        <v>0</v>
      </c>
      <c r="S74" s="5">
        <f t="shared" si="7"/>
        <v>0</v>
      </c>
    </row>
    <row r="75" spans="2:19" x14ac:dyDescent="0.35">
      <c r="B75">
        <v>6940</v>
      </c>
      <c r="C75" s="2" t="s">
        <v>90</v>
      </c>
      <c r="D75">
        <v>9</v>
      </c>
      <c r="E75">
        <v>901</v>
      </c>
      <c r="G75" s="4">
        <v>1</v>
      </c>
      <c r="H75" s="5">
        <f t="shared" si="7"/>
        <v>0</v>
      </c>
      <c r="I75" s="5">
        <f t="shared" si="7"/>
        <v>0</v>
      </c>
      <c r="J75" s="5">
        <f t="shared" si="7"/>
        <v>0</v>
      </c>
      <c r="K75" s="5">
        <f t="shared" si="7"/>
        <v>0</v>
      </c>
      <c r="L75" s="5">
        <f t="shared" si="7"/>
        <v>0</v>
      </c>
      <c r="M75" s="5">
        <f t="shared" si="7"/>
        <v>0</v>
      </c>
      <c r="N75" s="5">
        <f t="shared" si="7"/>
        <v>0</v>
      </c>
      <c r="O75" s="5">
        <f t="shared" si="7"/>
        <v>0</v>
      </c>
      <c r="P75" s="5">
        <f t="shared" si="7"/>
        <v>0</v>
      </c>
      <c r="Q75" s="5">
        <f t="shared" si="7"/>
        <v>0</v>
      </c>
      <c r="R75" s="5">
        <f t="shared" si="7"/>
        <v>0</v>
      </c>
      <c r="S75" s="5">
        <f t="shared" si="7"/>
        <v>0</v>
      </c>
    </row>
    <row r="76" spans="2:19" x14ac:dyDescent="0.35">
      <c r="B76">
        <v>7000</v>
      </c>
      <c r="C76" s="2" t="s">
        <v>91</v>
      </c>
      <c r="D76">
        <v>9</v>
      </c>
      <c r="E76">
        <v>901</v>
      </c>
      <c r="G76" s="4">
        <v>1</v>
      </c>
      <c r="H76" s="5">
        <f t="shared" si="7"/>
        <v>0</v>
      </c>
      <c r="I76" s="5">
        <f t="shared" si="7"/>
        <v>0</v>
      </c>
      <c r="J76" s="5">
        <f t="shared" si="7"/>
        <v>0</v>
      </c>
      <c r="K76" s="5">
        <f t="shared" si="7"/>
        <v>0</v>
      </c>
      <c r="L76" s="5">
        <f t="shared" si="7"/>
        <v>0</v>
      </c>
      <c r="M76" s="5">
        <f t="shared" si="7"/>
        <v>0</v>
      </c>
      <c r="N76" s="5">
        <f t="shared" si="7"/>
        <v>0</v>
      </c>
      <c r="O76" s="5">
        <f t="shared" si="7"/>
        <v>0</v>
      </c>
      <c r="P76" s="5">
        <f t="shared" si="7"/>
        <v>0</v>
      </c>
      <c r="Q76" s="5">
        <f t="shared" si="7"/>
        <v>0</v>
      </c>
      <c r="R76" s="5">
        <f t="shared" si="7"/>
        <v>0</v>
      </c>
      <c r="S76" s="5">
        <f t="shared" si="7"/>
        <v>0</v>
      </c>
    </row>
    <row r="77" spans="2:19" x14ac:dyDescent="0.35">
      <c r="B77">
        <v>7040</v>
      </c>
      <c r="C77" s="2" t="s">
        <v>92</v>
      </c>
      <c r="D77">
        <v>9</v>
      </c>
      <c r="E77">
        <v>901</v>
      </c>
      <c r="G77" s="4">
        <v>1</v>
      </c>
      <c r="H77" s="5">
        <f t="shared" si="7"/>
        <v>0</v>
      </c>
      <c r="I77" s="5">
        <f t="shared" si="7"/>
        <v>0</v>
      </c>
      <c r="J77" s="5">
        <f t="shared" si="7"/>
        <v>0</v>
      </c>
      <c r="K77" s="5">
        <f t="shared" si="7"/>
        <v>0</v>
      </c>
      <c r="L77" s="5">
        <f t="shared" si="7"/>
        <v>0</v>
      </c>
      <c r="M77" s="5">
        <f t="shared" si="7"/>
        <v>0</v>
      </c>
      <c r="N77" s="5">
        <f t="shared" si="7"/>
        <v>0</v>
      </c>
      <c r="O77" s="5">
        <f t="shared" si="7"/>
        <v>0</v>
      </c>
      <c r="P77" s="5">
        <f t="shared" si="7"/>
        <v>0</v>
      </c>
      <c r="Q77" s="5">
        <f t="shared" si="7"/>
        <v>0</v>
      </c>
      <c r="R77" s="5">
        <f t="shared" si="7"/>
        <v>0</v>
      </c>
      <c r="S77" s="5">
        <f t="shared" si="7"/>
        <v>0</v>
      </c>
    </row>
    <row r="78" spans="2:19" x14ac:dyDescent="0.35">
      <c r="B78">
        <v>7100</v>
      </c>
      <c r="C78" s="2" t="s">
        <v>93</v>
      </c>
      <c r="D78">
        <v>9</v>
      </c>
      <c r="E78">
        <v>901</v>
      </c>
      <c r="G78" s="4">
        <v>1</v>
      </c>
      <c r="H78" s="5">
        <f t="shared" si="7"/>
        <v>0</v>
      </c>
      <c r="I78" s="5">
        <f t="shared" si="7"/>
        <v>0</v>
      </c>
      <c r="J78" s="5">
        <f t="shared" si="7"/>
        <v>0</v>
      </c>
      <c r="K78" s="5">
        <f t="shared" si="7"/>
        <v>0</v>
      </c>
      <c r="L78" s="5">
        <f t="shared" si="7"/>
        <v>0</v>
      </c>
      <c r="M78" s="5">
        <f t="shared" si="7"/>
        <v>0</v>
      </c>
      <c r="N78" s="5">
        <f t="shared" si="7"/>
        <v>0</v>
      </c>
      <c r="O78" s="5">
        <f t="shared" si="7"/>
        <v>0</v>
      </c>
      <c r="P78" s="5">
        <f t="shared" si="7"/>
        <v>0</v>
      </c>
      <c r="Q78" s="5">
        <f t="shared" si="7"/>
        <v>0</v>
      </c>
      <c r="R78" s="5">
        <f t="shared" si="7"/>
        <v>0</v>
      </c>
      <c r="S78" s="5">
        <f t="shared" si="7"/>
        <v>0</v>
      </c>
    </row>
    <row r="79" spans="2:19" x14ac:dyDescent="0.35">
      <c r="B79">
        <v>7140</v>
      </c>
      <c r="C79" s="2" t="s">
        <v>94</v>
      </c>
      <c r="D79">
        <v>9</v>
      </c>
      <c r="E79">
        <v>901</v>
      </c>
      <c r="G79" s="4">
        <v>1</v>
      </c>
      <c r="H79" s="5">
        <f t="shared" ref="H79:S88" si="8">IF($G79&lt;&gt;0,VLOOKUP($G79,Fordeling,H$4+3,FALSE)*$F79,0)</f>
        <v>0</v>
      </c>
      <c r="I79" s="5">
        <f t="shared" si="8"/>
        <v>0</v>
      </c>
      <c r="J79" s="5">
        <f t="shared" si="8"/>
        <v>0</v>
      </c>
      <c r="K79" s="5">
        <f t="shared" si="8"/>
        <v>0</v>
      </c>
      <c r="L79" s="5">
        <f t="shared" si="8"/>
        <v>0</v>
      </c>
      <c r="M79" s="5">
        <f t="shared" si="8"/>
        <v>0</v>
      </c>
      <c r="N79" s="5">
        <f t="shared" si="8"/>
        <v>0</v>
      </c>
      <c r="O79" s="5">
        <f t="shared" si="8"/>
        <v>0</v>
      </c>
      <c r="P79" s="5">
        <f t="shared" si="8"/>
        <v>0</v>
      </c>
      <c r="Q79" s="5">
        <f t="shared" si="8"/>
        <v>0</v>
      </c>
      <c r="R79" s="5">
        <f t="shared" si="8"/>
        <v>0</v>
      </c>
      <c r="S79" s="5">
        <f t="shared" si="8"/>
        <v>0</v>
      </c>
    </row>
    <row r="80" spans="2:19" x14ac:dyDescent="0.35">
      <c r="B80">
        <v>7150</v>
      </c>
      <c r="C80" s="2" t="s">
        <v>95</v>
      </c>
      <c r="D80">
        <v>9</v>
      </c>
      <c r="E80">
        <v>901</v>
      </c>
      <c r="G80" s="4">
        <v>1</v>
      </c>
      <c r="H80" s="5">
        <f t="shared" si="8"/>
        <v>0</v>
      </c>
      <c r="I80" s="5">
        <f t="shared" si="8"/>
        <v>0</v>
      </c>
      <c r="J80" s="5">
        <f t="shared" si="8"/>
        <v>0</v>
      </c>
      <c r="K80" s="5">
        <f t="shared" si="8"/>
        <v>0</v>
      </c>
      <c r="L80" s="5">
        <f t="shared" si="8"/>
        <v>0</v>
      </c>
      <c r="M80" s="5">
        <f t="shared" si="8"/>
        <v>0</v>
      </c>
      <c r="N80" s="5">
        <f t="shared" si="8"/>
        <v>0</v>
      </c>
      <c r="O80" s="5">
        <f t="shared" si="8"/>
        <v>0</v>
      </c>
      <c r="P80" s="5">
        <f t="shared" si="8"/>
        <v>0</v>
      </c>
      <c r="Q80" s="5">
        <f t="shared" si="8"/>
        <v>0</v>
      </c>
      <c r="R80" s="5">
        <f t="shared" si="8"/>
        <v>0</v>
      </c>
      <c r="S80" s="5">
        <f t="shared" si="8"/>
        <v>0</v>
      </c>
    </row>
    <row r="81" spans="2:19" x14ac:dyDescent="0.35">
      <c r="B81">
        <v>7192</v>
      </c>
      <c r="C81" s="2" t="s">
        <v>96</v>
      </c>
      <c r="D81">
        <v>9</v>
      </c>
      <c r="E81">
        <v>901</v>
      </c>
      <c r="G81" s="4">
        <v>1</v>
      </c>
      <c r="H81" s="5">
        <f t="shared" si="8"/>
        <v>0</v>
      </c>
      <c r="I81" s="5">
        <f t="shared" si="8"/>
        <v>0</v>
      </c>
      <c r="J81" s="5">
        <f t="shared" si="8"/>
        <v>0</v>
      </c>
      <c r="K81" s="5">
        <f t="shared" si="8"/>
        <v>0</v>
      </c>
      <c r="L81" s="5">
        <f t="shared" si="8"/>
        <v>0</v>
      </c>
      <c r="M81" s="5">
        <f t="shared" si="8"/>
        <v>0</v>
      </c>
      <c r="N81" s="5">
        <f t="shared" si="8"/>
        <v>0</v>
      </c>
      <c r="O81" s="5">
        <f t="shared" si="8"/>
        <v>0</v>
      </c>
      <c r="P81" s="5">
        <f t="shared" si="8"/>
        <v>0</v>
      </c>
      <c r="Q81" s="5">
        <f t="shared" si="8"/>
        <v>0</v>
      </c>
      <c r="R81" s="5">
        <f t="shared" si="8"/>
        <v>0</v>
      </c>
      <c r="S81" s="5">
        <f t="shared" si="8"/>
        <v>0</v>
      </c>
    </row>
    <row r="82" spans="2:19" x14ac:dyDescent="0.35">
      <c r="B82">
        <v>7320</v>
      </c>
      <c r="C82" s="2" t="s">
        <v>97</v>
      </c>
      <c r="D82">
        <v>9</v>
      </c>
      <c r="E82">
        <v>901</v>
      </c>
      <c r="G82" s="4">
        <v>1</v>
      </c>
      <c r="H82" s="5">
        <f t="shared" si="8"/>
        <v>0</v>
      </c>
      <c r="I82" s="5">
        <f t="shared" si="8"/>
        <v>0</v>
      </c>
      <c r="J82" s="5">
        <f t="shared" si="8"/>
        <v>0</v>
      </c>
      <c r="K82" s="5">
        <f t="shared" si="8"/>
        <v>0</v>
      </c>
      <c r="L82" s="5">
        <f t="shared" si="8"/>
        <v>0</v>
      </c>
      <c r="M82" s="5">
        <f t="shared" si="8"/>
        <v>0</v>
      </c>
      <c r="N82" s="5">
        <f t="shared" si="8"/>
        <v>0</v>
      </c>
      <c r="O82" s="5">
        <f t="shared" si="8"/>
        <v>0</v>
      </c>
      <c r="P82" s="5">
        <f t="shared" si="8"/>
        <v>0</v>
      </c>
      <c r="Q82" s="5">
        <f t="shared" si="8"/>
        <v>0</v>
      </c>
      <c r="R82" s="5">
        <f t="shared" si="8"/>
        <v>0</v>
      </c>
      <c r="S82" s="5">
        <f t="shared" si="8"/>
        <v>0</v>
      </c>
    </row>
    <row r="83" spans="2:19" x14ac:dyDescent="0.35">
      <c r="B83">
        <v>7323</v>
      </c>
      <c r="C83" s="2" t="s">
        <v>98</v>
      </c>
      <c r="D83">
        <v>9</v>
      </c>
      <c r="E83">
        <v>901</v>
      </c>
      <c r="G83" s="4">
        <v>1</v>
      </c>
      <c r="H83" s="5">
        <f t="shared" si="8"/>
        <v>0</v>
      </c>
      <c r="I83" s="5">
        <f t="shared" si="8"/>
        <v>0</v>
      </c>
      <c r="J83" s="5">
        <f t="shared" si="8"/>
        <v>0</v>
      </c>
      <c r="K83" s="5">
        <f t="shared" si="8"/>
        <v>0</v>
      </c>
      <c r="L83" s="5">
        <f t="shared" si="8"/>
        <v>0</v>
      </c>
      <c r="M83" s="5">
        <f t="shared" si="8"/>
        <v>0</v>
      </c>
      <c r="N83" s="5">
        <f t="shared" si="8"/>
        <v>0</v>
      </c>
      <c r="O83" s="5">
        <f t="shared" si="8"/>
        <v>0</v>
      </c>
      <c r="P83" s="5">
        <f t="shared" si="8"/>
        <v>0</v>
      </c>
      <c r="Q83" s="5">
        <f t="shared" si="8"/>
        <v>0</v>
      </c>
      <c r="R83" s="5">
        <f t="shared" si="8"/>
        <v>0</v>
      </c>
      <c r="S83" s="5">
        <f t="shared" si="8"/>
        <v>0</v>
      </c>
    </row>
    <row r="84" spans="2:19" x14ac:dyDescent="0.35">
      <c r="B84">
        <v>7360</v>
      </c>
      <c r="C84" s="2" t="s">
        <v>99</v>
      </c>
      <c r="D84">
        <v>9</v>
      </c>
      <c r="E84">
        <v>901</v>
      </c>
      <c r="G84" s="4">
        <v>1</v>
      </c>
      <c r="H84" s="5">
        <f t="shared" si="8"/>
        <v>0</v>
      </c>
      <c r="I84" s="5">
        <f t="shared" si="8"/>
        <v>0</v>
      </c>
      <c r="J84" s="5">
        <f t="shared" si="8"/>
        <v>0</v>
      </c>
      <c r="K84" s="5">
        <f t="shared" si="8"/>
        <v>0</v>
      </c>
      <c r="L84" s="5">
        <f t="shared" si="8"/>
        <v>0</v>
      </c>
      <c r="M84" s="5">
        <f t="shared" si="8"/>
        <v>0</v>
      </c>
      <c r="N84" s="5">
        <f t="shared" si="8"/>
        <v>0</v>
      </c>
      <c r="O84" s="5">
        <f t="shared" si="8"/>
        <v>0</v>
      </c>
      <c r="P84" s="5">
        <f t="shared" si="8"/>
        <v>0</v>
      </c>
      <c r="Q84" s="5">
        <f t="shared" si="8"/>
        <v>0</v>
      </c>
      <c r="R84" s="5">
        <f t="shared" si="8"/>
        <v>0</v>
      </c>
      <c r="S84" s="5">
        <f t="shared" si="8"/>
        <v>0</v>
      </c>
    </row>
    <row r="85" spans="2:19" x14ac:dyDescent="0.35">
      <c r="B85">
        <v>7410</v>
      </c>
      <c r="C85" s="2" t="s">
        <v>100</v>
      </c>
      <c r="D85">
        <v>9</v>
      </c>
      <c r="E85">
        <v>901</v>
      </c>
      <c r="F85" s="3">
        <v>2000</v>
      </c>
      <c r="G85" s="4">
        <v>1</v>
      </c>
      <c r="H85" s="5">
        <f t="shared" si="8"/>
        <v>166.66666666666666</v>
      </c>
      <c r="I85" s="5">
        <f t="shared" si="8"/>
        <v>166.66666666666666</v>
      </c>
      <c r="J85" s="5">
        <f t="shared" si="8"/>
        <v>166.66666666666666</v>
      </c>
      <c r="K85" s="5">
        <f t="shared" si="8"/>
        <v>166.66666666666666</v>
      </c>
      <c r="L85" s="5">
        <f t="shared" si="8"/>
        <v>166.66666666666666</v>
      </c>
      <c r="M85" s="5">
        <f t="shared" si="8"/>
        <v>166.66666666666666</v>
      </c>
      <c r="N85" s="5">
        <f t="shared" si="8"/>
        <v>166.66666666666666</v>
      </c>
      <c r="O85" s="5">
        <f t="shared" si="8"/>
        <v>166.66666666666666</v>
      </c>
      <c r="P85" s="5">
        <f t="shared" si="8"/>
        <v>166.66666666666666</v>
      </c>
      <c r="Q85" s="5">
        <f t="shared" si="8"/>
        <v>166.66666666666666</v>
      </c>
      <c r="R85" s="5">
        <f t="shared" si="8"/>
        <v>166.66666666666666</v>
      </c>
      <c r="S85" s="5">
        <f t="shared" si="8"/>
        <v>166.66666666666666</v>
      </c>
    </row>
    <row r="86" spans="2:19" x14ac:dyDescent="0.35">
      <c r="B86">
        <v>7420</v>
      </c>
      <c r="C86" s="2" t="s">
        <v>101</v>
      </c>
      <c r="D86">
        <v>9</v>
      </c>
      <c r="E86">
        <v>901</v>
      </c>
      <c r="G86" s="4">
        <v>1</v>
      </c>
      <c r="H86" s="5">
        <f t="shared" si="8"/>
        <v>0</v>
      </c>
      <c r="I86" s="5">
        <f t="shared" si="8"/>
        <v>0</v>
      </c>
      <c r="J86" s="5">
        <f t="shared" si="8"/>
        <v>0</v>
      </c>
      <c r="K86" s="5">
        <f t="shared" si="8"/>
        <v>0</v>
      </c>
      <c r="L86" s="5">
        <f t="shared" si="8"/>
        <v>0</v>
      </c>
      <c r="M86" s="5">
        <f t="shared" si="8"/>
        <v>0</v>
      </c>
      <c r="N86" s="5">
        <f t="shared" si="8"/>
        <v>0</v>
      </c>
      <c r="O86" s="5">
        <f t="shared" si="8"/>
        <v>0</v>
      </c>
      <c r="P86" s="5">
        <f t="shared" si="8"/>
        <v>0</v>
      </c>
      <c r="Q86" s="5">
        <f t="shared" si="8"/>
        <v>0</v>
      </c>
      <c r="R86" s="5">
        <f t="shared" si="8"/>
        <v>0</v>
      </c>
      <c r="S86" s="5">
        <f t="shared" si="8"/>
        <v>0</v>
      </c>
    </row>
    <row r="87" spans="2:19" x14ac:dyDescent="0.35">
      <c r="B87">
        <v>7430</v>
      </c>
      <c r="C87" s="2" t="s">
        <v>102</v>
      </c>
      <c r="D87">
        <v>9</v>
      </c>
      <c r="E87">
        <v>901</v>
      </c>
      <c r="G87" s="4">
        <v>1</v>
      </c>
      <c r="H87" s="5">
        <f t="shared" si="8"/>
        <v>0</v>
      </c>
      <c r="I87" s="5">
        <f t="shared" si="8"/>
        <v>0</v>
      </c>
      <c r="J87" s="5">
        <f t="shared" si="8"/>
        <v>0</v>
      </c>
      <c r="K87" s="5">
        <f t="shared" si="8"/>
        <v>0</v>
      </c>
      <c r="L87" s="5">
        <f t="shared" si="8"/>
        <v>0</v>
      </c>
      <c r="M87" s="5">
        <f t="shared" si="8"/>
        <v>0</v>
      </c>
      <c r="N87" s="5">
        <f t="shared" si="8"/>
        <v>0</v>
      </c>
      <c r="O87" s="5">
        <f t="shared" si="8"/>
        <v>0</v>
      </c>
      <c r="P87" s="5">
        <f t="shared" si="8"/>
        <v>0</v>
      </c>
      <c r="Q87" s="5">
        <f t="shared" si="8"/>
        <v>0</v>
      </c>
      <c r="R87" s="5">
        <f t="shared" si="8"/>
        <v>0</v>
      </c>
      <c r="S87" s="5">
        <f t="shared" si="8"/>
        <v>0</v>
      </c>
    </row>
    <row r="88" spans="2:19" x14ac:dyDescent="0.35">
      <c r="B88">
        <v>7500</v>
      </c>
      <c r="C88" s="2" t="s">
        <v>103</v>
      </c>
      <c r="D88">
        <v>9</v>
      </c>
      <c r="E88">
        <v>901</v>
      </c>
      <c r="G88" s="4">
        <v>1</v>
      </c>
      <c r="H88" s="5">
        <f t="shared" si="8"/>
        <v>0</v>
      </c>
      <c r="I88" s="5">
        <f t="shared" si="8"/>
        <v>0</v>
      </c>
      <c r="J88" s="5">
        <f t="shared" si="8"/>
        <v>0</v>
      </c>
      <c r="K88" s="5">
        <f t="shared" si="8"/>
        <v>0</v>
      </c>
      <c r="L88" s="5">
        <f t="shared" si="8"/>
        <v>0</v>
      </c>
      <c r="M88" s="5">
        <f t="shared" si="8"/>
        <v>0</v>
      </c>
      <c r="N88" s="5">
        <f t="shared" si="8"/>
        <v>0</v>
      </c>
      <c r="O88" s="5">
        <f t="shared" si="8"/>
        <v>0</v>
      </c>
      <c r="P88" s="5">
        <f t="shared" si="8"/>
        <v>0</v>
      </c>
      <c r="Q88" s="5">
        <f t="shared" si="8"/>
        <v>0</v>
      </c>
      <c r="R88" s="5">
        <f t="shared" si="8"/>
        <v>0</v>
      </c>
      <c r="S88" s="5">
        <f t="shared" si="8"/>
        <v>0</v>
      </c>
    </row>
    <row r="89" spans="2:19" x14ac:dyDescent="0.35">
      <c r="B89">
        <v>7600</v>
      </c>
      <c r="C89" s="2" t="s">
        <v>104</v>
      </c>
      <c r="D89">
        <v>9</v>
      </c>
      <c r="E89">
        <v>901</v>
      </c>
      <c r="G89" s="4">
        <v>1</v>
      </c>
      <c r="H89" s="5">
        <f t="shared" ref="H89:S95" si="9">IF($G89&lt;&gt;0,VLOOKUP($G89,Fordeling,H$4+3,FALSE)*$F89,0)</f>
        <v>0</v>
      </c>
      <c r="I89" s="5">
        <f t="shared" si="9"/>
        <v>0</v>
      </c>
      <c r="J89" s="5">
        <f t="shared" si="9"/>
        <v>0</v>
      </c>
      <c r="K89" s="5">
        <f t="shared" si="9"/>
        <v>0</v>
      </c>
      <c r="L89" s="5">
        <f t="shared" si="9"/>
        <v>0</v>
      </c>
      <c r="M89" s="5">
        <f t="shared" si="9"/>
        <v>0</v>
      </c>
      <c r="N89" s="5">
        <f t="shared" si="9"/>
        <v>0</v>
      </c>
      <c r="O89" s="5">
        <f t="shared" si="9"/>
        <v>0</v>
      </c>
      <c r="P89" s="5">
        <f t="shared" si="9"/>
        <v>0</v>
      </c>
      <c r="Q89" s="5">
        <f t="shared" si="9"/>
        <v>0</v>
      </c>
      <c r="R89" s="5">
        <f t="shared" si="9"/>
        <v>0</v>
      </c>
      <c r="S89" s="5">
        <f t="shared" si="9"/>
        <v>0</v>
      </c>
    </row>
    <row r="90" spans="2:19" x14ac:dyDescent="0.35">
      <c r="B90">
        <v>7770</v>
      </c>
      <c r="C90" s="2" t="s">
        <v>105</v>
      </c>
      <c r="D90">
        <v>9</v>
      </c>
      <c r="E90">
        <v>901</v>
      </c>
      <c r="G90" s="4">
        <v>1</v>
      </c>
      <c r="H90" s="5">
        <f t="shared" si="9"/>
        <v>0</v>
      </c>
      <c r="I90" s="5">
        <f t="shared" si="9"/>
        <v>0</v>
      </c>
      <c r="J90" s="5">
        <f t="shared" si="9"/>
        <v>0</v>
      </c>
      <c r="K90" s="5">
        <f t="shared" si="9"/>
        <v>0</v>
      </c>
      <c r="L90" s="5">
        <f t="shared" si="9"/>
        <v>0</v>
      </c>
      <c r="M90" s="5">
        <f t="shared" si="9"/>
        <v>0</v>
      </c>
      <c r="N90" s="5">
        <f t="shared" si="9"/>
        <v>0</v>
      </c>
      <c r="O90" s="5">
        <f t="shared" si="9"/>
        <v>0</v>
      </c>
      <c r="P90" s="5">
        <f t="shared" si="9"/>
        <v>0</v>
      </c>
      <c r="Q90" s="5">
        <f t="shared" si="9"/>
        <v>0</v>
      </c>
      <c r="R90" s="5">
        <f t="shared" si="9"/>
        <v>0</v>
      </c>
      <c r="S90" s="5">
        <f t="shared" si="9"/>
        <v>0</v>
      </c>
    </row>
    <row r="91" spans="2:19" x14ac:dyDescent="0.35">
      <c r="B91">
        <v>7771</v>
      </c>
      <c r="C91" s="2" t="s">
        <v>106</v>
      </c>
      <c r="D91">
        <v>9</v>
      </c>
      <c r="E91">
        <v>901</v>
      </c>
      <c r="G91" s="4">
        <v>1</v>
      </c>
      <c r="H91" s="5">
        <f t="shared" si="9"/>
        <v>0</v>
      </c>
      <c r="I91" s="5">
        <f t="shared" si="9"/>
        <v>0</v>
      </c>
      <c r="J91" s="5">
        <f t="shared" si="9"/>
        <v>0</v>
      </c>
      <c r="K91" s="5">
        <f t="shared" si="9"/>
        <v>0</v>
      </c>
      <c r="L91" s="5">
        <f t="shared" si="9"/>
        <v>0</v>
      </c>
      <c r="M91" s="5">
        <f t="shared" si="9"/>
        <v>0</v>
      </c>
      <c r="N91" s="5">
        <f t="shared" si="9"/>
        <v>0</v>
      </c>
      <c r="O91" s="5">
        <f t="shared" si="9"/>
        <v>0</v>
      </c>
      <c r="P91" s="5">
        <f t="shared" si="9"/>
        <v>0</v>
      </c>
      <c r="Q91" s="5">
        <f t="shared" si="9"/>
        <v>0</v>
      </c>
      <c r="R91" s="5">
        <f t="shared" si="9"/>
        <v>0</v>
      </c>
      <c r="S91" s="5">
        <f t="shared" si="9"/>
        <v>0</v>
      </c>
    </row>
    <row r="92" spans="2:19" x14ac:dyDescent="0.35">
      <c r="B92">
        <v>7798</v>
      </c>
      <c r="C92" s="2" t="s">
        <v>107</v>
      </c>
      <c r="D92">
        <v>9</v>
      </c>
      <c r="E92">
        <v>901</v>
      </c>
      <c r="G92" s="4">
        <v>1</v>
      </c>
      <c r="H92" s="5">
        <f t="shared" si="9"/>
        <v>0</v>
      </c>
      <c r="I92" s="5">
        <f t="shared" si="9"/>
        <v>0</v>
      </c>
      <c r="J92" s="5">
        <f t="shared" si="9"/>
        <v>0</v>
      </c>
      <c r="K92" s="5">
        <f t="shared" si="9"/>
        <v>0</v>
      </c>
      <c r="L92" s="5">
        <f t="shared" si="9"/>
        <v>0</v>
      </c>
      <c r="M92" s="5">
        <f t="shared" si="9"/>
        <v>0</v>
      </c>
      <c r="N92" s="5">
        <f t="shared" si="9"/>
        <v>0</v>
      </c>
      <c r="O92" s="5">
        <f t="shared" si="9"/>
        <v>0</v>
      </c>
      <c r="P92" s="5">
        <f t="shared" si="9"/>
        <v>0</v>
      </c>
      <c r="Q92" s="5">
        <f t="shared" si="9"/>
        <v>0</v>
      </c>
      <c r="R92" s="5">
        <f t="shared" si="9"/>
        <v>0</v>
      </c>
      <c r="S92" s="5">
        <f t="shared" si="9"/>
        <v>0</v>
      </c>
    </row>
    <row r="93" spans="2:19" x14ac:dyDescent="0.35">
      <c r="B93">
        <v>7830</v>
      </c>
      <c r="C93" s="2" t="s">
        <v>108</v>
      </c>
      <c r="D93">
        <v>9</v>
      </c>
      <c r="E93">
        <v>901</v>
      </c>
      <c r="G93" s="4">
        <v>1</v>
      </c>
      <c r="H93" s="5">
        <f t="shared" si="9"/>
        <v>0</v>
      </c>
      <c r="I93" s="5">
        <f t="shared" si="9"/>
        <v>0</v>
      </c>
      <c r="J93" s="5">
        <f t="shared" si="9"/>
        <v>0</v>
      </c>
      <c r="K93" s="5">
        <f t="shared" si="9"/>
        <v>0</v>
      </c>
      <c r="L93" s="5">
        <f t="shared" si="9"/>
        <v>0</v>
      </c>
      <c r="M93" s="5">
        <f t="shared" si="9"/>
        <v>0</v>
      </c>
      <c r="N93" s="5">
        <f t="shared" si="9"/>
        <v>0</v>
      </c>
      <c r="O93" s="5">
        <f t="shared" si="9"/>
        <v>0</v>
      </c>
      <c r="P93" s="5">
        <f t="shared" si="9"/>
        <v>0</v>
      </c>
      <c r="Q93" s="5">
        <f t="shared" si="9"/>
        <v>0</v>
      </c>
      <c r="R93" s="5">
        <f t="shared" si="9"/>
        <v>0</v>
      </c>
      <c r="S93" s="5">
        <f t="shared" si="9"/>
        <v>0</v>
      </c>
    </row>
    <row r="94" spans="2:19" x14ac:dyDescent="0.35">
      <c r="B94">
        <v>8040</v>
      </c>
      <c r="C94" s="2" t="s">
        <v>109</v>
      </c>
      <c r="D94">
        <v>9</v>
      </c>
      <c r="E94">
        <v>901</v>
      </c>
      <c r="G94" s="4">
        <v>1</v>
      </c>
      <c r="H94" s="5">
        <f t="shared" si="9"/>
        <v>0</v>
      </c>
      <c r="I94" s="5">
        <f t="shared" si="9"/>
        <v>0</v>
      </c>
      <c r="J94" s="5">
        <f t="shared" si="9"/>
        <v>0</v>
      </c>
      <c r="K94" s="5">
        <f t="shared" si="9"/>
        <v>0</v>
      </c>
      <c r="L94" s="5">
        <f t="shared" si="9"/>
        <v>0</v>
      </c>
      <c r="M94" s="5">
        <f t="shared" si="9"/>
        <v>0</v>
      </c>
      <c r="N94" s="5">
        <f t="shared" si="9"/>
        <v>0</v>
      </c>
      <c r="O94" s="5">
        <f t="shared" si="9"/>
        <v>0</v>
      </c>
      <c r="P94" s="5">
        <f t="shared" si="9"/>
        <v>0</v>
      </c>
      <c r="Q94" s="5">
        <f t="shared" si="9"/>
        <v>0</v>
      </c>
      <c r="R94" s="5">
        <f t="shared" si="9"/>
        <v>0</v>
      </c>
      <c r="S94" s="5">
        <f t="shared" si="9"/>
        <v>0</v>
      </c>
    </row>
    <row r="95" spans="2:19" x14ac:dyDescent="0.35">
      <c r="B95">
        <v>8140</v>
      </c>
      <c r="C95" s="2" t="s">
        <v>110</v>
      </c>
      <c r="D95">
        <v>9</v>
      </c>
      <c r="E95">
        <v>901</v>
      </c>
      <c r="G95" s="4">
        <v>1</v>
      </c>
      <c r="H95" s="5">
        <f t="shared" si="9"/>
        <v>0</v>
      </c>
      <c r="I95" s="5">
        <f t="shared" si="9"/>
        <v>0</v>
      </c>
      <c r="J95" s="5">
        <f t="shared" si="9"/>
        <v>0</v>
      </c>
      <c r="K95" s="5">
        <f t="shared" si="9"/>
        <v>0</v>
      </c>
      <c r="L95" s="5">
        <f t="shared" si="9"/>
        <v>0</v>
      </c>
      <c r="M95" s="5">
        <f t="shared" si="9"/>
        <v>0</v>
      </c>
      <c r="N95" s="5">
        <f t="shared" si="9"/>
        <v>0</v>
      </c>
      <c r="O95" s="5">
        <f t="shared" si="9"/>
        <v>0</v>
      </c>
      <c r="P95" s="5">
        <f t="shared" si="9"/>
        <v>0</v>
      </c>
      <c r="Q95" s="5">
        <f t="shared" si="9"/>
        <v>0</v>
      </c>
      <c r="R95" s="5">
        <f t="shared" si="9"/>
        <v>0</v>
      </c>
      <c r="S95" s="5">
        <f t="shared" si="9"/>
        <v>0</v>
      </c>
    </row>
    <row r="97" spans="3:6" x14ac:dyDescent="0.35">
      <c r="C97" s="15" t="s">
        <v>111</v>
      </c>
      <c r="F97" s="3">
        <f>SUM(F6:F25)</f>
        <v>38000</v>
      </c>
    </row>
    <row r="98" spans="3:6" x14ac:dyDescent="0.35">
      <c r="C98" s="17" t="s">
        <v>112</v>
      </c>
      <c r="F98" s="3">
        <f>SUM(F26:F94)</f>
        <v>32000</v>
      </c>
    </row>
    <row r="99" spans="3:6" x14ac:dyDescent="0.35">
      <c r="C99" s="17" t="s">
        <v>113</v>
      </c>
      <c r="F99" s="3">
        <f>F97-F98</f>
        <v>6000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C0BD2-4FFD-45E2-9B3E-1A2B3215CDF8}">
  <dimension ref="A1:E140"/>
  <sheetViews>
    <sheetView topLeftCell="A28" workbookViewId="0">
      <selection activeCell="G24" sqref="G24"/>
    </sheetView>
  </sheetViews>
  <sheetFormatPr baseColWidth="10" defaultColWidth="8.7265625" defaultRowHeight="14.5" outlineLevelRow="1" x14ac:dyDescent="0.35"/>
  <cols>
    <col min="1" max="1" width="55.26953125" bestFit="1" customWidth="1"/>
    <col min="2" max="2" width="12.81640625" bestFit="1" customWidth="1"/>
    <col min="3" max="4" width="15.26953125" bestFit="1" customWidth="1"/>
    <col min="5" max="5" width="9.26953125" bestFit="1" customWidth="1"/>
  </cols>
  <sheetData>
    <row r="1" spans="1:5" x14ac:dyDescent="0.35">
      <c r="A1" s="135" t="s">
        <v>212</v>
      </c>
      <c r="B1" s="136"/>
      <c r="C1" s="136"/>
      <c r="D1" s="136"/>
      <c r="E1" s="137" t="s">
        <v>251</v>
      </c>
    </row>
    <row r="2" spans="1:5" x14ac:dyDescent="0.35">
      <c r="A2" s="135" t="s">
        <v>535</v>
      </c>
      <c r="B2" s="136"/>
      <c r="C2" s="136"/>
      <c r="D2" s="136"/>
      <c r="E2" s="137" t="s">
        <v>549</v>
      </c>
    </row>
    <row r="3" spans="1:5" x14ac:dyDescent="0.35">
      <c r="A3" s="138"/>
      <c r="B3" s="279" t="s">
        <v>550</v>
      </c>
      <c r="C3" s="280"/>
      <c r="D3" s="280"/>
      <c r="E3" s="280"/>
    </row>
    <row r="4" spans="1:5" x14ac:dyDescent="0.35">
      <c r="A4" s="138" t="s">
        <v>252</v>
      </c>
      <c r="B4" s="139">
        <v>2017</v>
      </c>
      <c r="C4" s="139">
        <v>2016</v>
      </c>
      <c r="D4" s="139" t="s">
        <v>246</v>
      </c>
      <c r="E4" s="139" t="s">
        <v>215</v>
      </c>
    </row>
    <row r="5" spans="1:5" outlineLevel="1" collapsed="1" x14ac:dyDescent="0.35">
      <c r="A5" t="s">
        <v>253</v>
      </c>
      <c r="B5" s="140">
        <v>1687474</v>
      </c>
      <c r="C5" s="140">
        <v>1488200</v>
      </c>
      <c r="D5" s="140">
        <v>199274</v>
      </c>
      <c r="E5" s="141" t="s">
        <v>551</v>
      </c>
    </row>
    <row r="6" spans="1:5" outlineLevel="1" collapsed="1" x14ac:dyDescent="0.35">
      <c r="A6" t="s">
        <v>254</v>
      </c>
      <c r="B6" s="140">
        <v>217974</v>
      </c>
      <c r="C6" s="140">
        <v>196561</v>
      </c>
      <c r="D6" s="140">
        <v>21413</v>
      </c>
      <c r="E6" s="141" t="s">
        <v>538</v>
      </c>
    </row>
    <row r="7" spans="1:5" outlineLevel="1" collapsed="1" x14ac:dyDescent="0.35">
      <c r="A7" t="s">
        <v>255</v>
      </c>
      <c r="B7" s="140">
        <v>188602</v>
      </c>
      <c r="C7" s="140">
        <v>680883</v>
      </c>
      <c r="D7" s="140">
        <v>-492281</v>
      </c>
      <c r="E7" s="141" t="s">
        <v>552</v>
      </c>
    </row>
    <row r="8" spans="1:5" outlineLevel="1" collapsed="1" x14ac:dyDescent="0.35">
      <c r="A8" t="s">
        <v>543</v>
      </c>
      <c r="B8" s="140">
        <v>155000</v>
      </c>
      <c r="D8" s="140">
        <v>155000</v>
      </c>
    </row>
    <row r="9" spans="1:5" outlineLevel="1" collapsed="1" x14ac:dyDescent="0.35">
      <c r="A9" t="s">
        <v>256</v>
      </c>
      <c r="B9" s="140">
        <v>393953</v>
      </c>
      <c r="C9" s="140">
        <v>386125</v>
      </c>
      <c r="D9" s="140">
        <v>7828</v>
      </c>
      <c r="E9" s="141" t="s">
        <v>553</v>
      </c>
    </row>
    <row r="10" spans="1:5" outlineLevel="1" collapsed="1" x14ac:dyDescent="0.35">
      <c r="A10" t="s">
        <v>257</v>
      </c>
      <c r="B10" s="140">
        <v>902172</v>
      </c>
      <c r="C10" s="140">
        <v>657919</v>
      </c>
      <c r="D10" s="140">
        <v>244253</v>
      </c>
      <c r="E10" s="141" t="s">
        <v>554</v>
      </c>
    </row>
    <row r="11" spans="1:5" outlineLevel="1" collapsed="1" x14ac:dyDescent="0.35">
      <c r="A11" t="s">
        <v>258</v>
      </c>
      <c r="B11" s="140">
        <v>36395</v>
      </c>
      <c r="C11" s="140">
        <v>46250</v>
      </c>
      <c r="D11" s="140">
        <v>-9855</v>
      </c>
      <c r="E11" s="141" t="s">
        <v>555</v>
      </c>
    </row>
    <row r="12" spans="1:5" outlineLevel="1" collapsed="1" x14ac:dyDescent="0.35">
      <c r="A12" t="s">
        <v>259</v>
      </c>
      <c r="B12" s="140">
        <v>77515</v>
      </c>
      <c r="D12" s="140">
        <v>77515</v>
      </c>
    </row>
    <row r="13" spans="1:5" outlineLevel="1" collapsed="1" x14ac:dyDescent="0.35">
      <c r="A13" t="s">
        <v>260</v>
      </c>
      <c r="B13" s="140">
        <v>43866</v>
      </c>
      <c r="D13" s="140">
        <v>43866</v>
      </c>
    </row>
    <row r="14" spans="1:5" outlineLevel="1" collapsed="1" x14ac:dyDescent="0.35">
      <c r="A14" t="s">
        <v>261</v>
      </c>
      <c r="C14" s="140">
        <v>2500</v>
      </c>
      <c r="D14" s="140">
        <v>-2500</v>
      </c>
    </row>
    <row r="15" spans="1:5" outlineLevel="1" collapsed="1" x14ac:dyDescent="0.35">
      <c r="A15" t="s">
        <v>262</v>
      </c>
      <c r="C15" s="140">
        <v>5000</v>
      </c>
      <c r="D15" s="140">
        <v>-5000</v>
      </c>
    </row>
    <row r="16" spans="1:5" outlineLevel="1" collapsed="1" x14ac:dyDescent="0.35">
      <c r="A16" t="s">
        <v>263</v>
      </c>
      <c r="B16" s="140">
        <v>120040</v>
      </c>
      <c r="C16" s="140">
        <v>112150</v>
      </c>
      <c r="D16" s="140">
        <v>7890</v>
      </c>
      <c r="E16" s="141" t="s">
        <v>556</v>
      </c>
    </row>
    <row r="17" spans="1:5" x14ac:dyDescent="0.35">
      <c r="A17" s="136" t="s">
        <v>228</v>
      </c>
      <c r="B17" s="142">
        <v>3822991</v>
      </c>
      <c r="C17" s="142">
        <v>3575588</v>
      </c>
      <c r="D17" s="142">
        <v>247403</v>
      </c>
      <c r="E17" s="143" t="s">
        <v>557</v>
      </c>
    </row>
    <row r="18" spans="1:5" outlineLevel="1" collapsed="1" x14ac:dyDescent="0.35">
      <c r="A18" t="s">
        <v>475</v>
      </c>
      <c r="B18" s="140">
        <v>336113</v>
      </c>
      <c r="C18" s="140">
        <v>263519</v>
      </c>
      <c r="D18" s="140">
        <v>72594</v>
      </c>
      <c r="E18" s="141" t="s">
        <v>558</v>
      </c>
    </row>
    <row r="19" spans="1:5" x14ac:dyDescent="0.35">
      <c r="A19" s="136" t="s">
        <v>229</v>
      </c>
      <c r="B19" s="142">
        <v>336113</v>
      </c>
      <c r="C19" s="142">
        <v>263519</v>
      </c>
      <c r="D19" s="142">
        <v>72594</v>
      </c>
      <c r="E19" s="143" t="s">
        <v>558</v>
      </c>
    </row>
    <row r="20" spans="1:5" outlineLevel="1" collapsed="1" x14ac:dyDescent="0.35">
      <c r="A20" t="s">
        <v>264</v>
      </c>
      <c r="B20" s="140">
        <v>452583</v>
      </c>
      <c r="C20" s="140">
        <v>597434</v>
      </c>
      <c r="D20" s="140">
        <v>-144851</v>
      </c>
      <c r="E20" s="141" t="s">
        <v>559</v>
      </c>
    </row>
    <row r="21" spans="1:5" outlineLevel="1" collapsed="1" x14ac:dyDescent="0.35">
      <c r="A21" t="s">
        <v>265</v>
      </c>
      <c r="B21" s="140">
        <v>253255</v>
      </c>
      <c r="C21" s="140">
        <v>236102</v>
      </c>
      <c r="D21" s="140">
        <v>17153</v>
      </c>
      <c r="E21" s="141" t="s">
        <v>536</v>
      </c>
    </row>
    <row r="22" spans="1:5" outlineLevel="1" collapsed="1" x14ac:dyDescent="0.35">
      <c r="A22" t="s">
        <v>266</v>
      </c>
      <c r="B22" s="140">
        <v>204300</v>
      </c>
      <c r="C22" s="140">
        <v>205800</v>
      </c>
      <c r="D22" s="140">
        <v>-1500</v>
      </c>
      <c r="E22" s="141" t="s">
        <v>560</v>
      </c>
    </row>
    <row r="23" spans="1:5" outlineLevel="1" collapsed="1" x14ac:dyDescent="0.35">
      <c r="A23" t="s">
        <v>267</v>
      </c>
      <c r="B23" s="140">
        <v>1553069</v>
      </c>
      <c r="C23" s="140">
        <v>1505932</v>
      </c>
      <c r="D23" s="140">
        <v>47138</v>
      </c>
      <c r="E23" s="141" t="s">
        <v>561</v>
      </c>
    </row>
    <row r="24" spans="1:5" outlineLevel="1" collapsed="1" x14ac:dyDescent="0.35">
      <c r="A24" t="s">
        <v>268</v>
      </c>
      <c r="B24" s="140">
        <v>66705</v>
      </c>
      <c r="C24" s="140">
        <v>72310</v>
      </c>
      <c r="D24" s="140">
        <v>-5605</v>
      </c>
      <c r="E24" s="141" t="s">
        <v>476</v>
      </c>
    </row>
    <row r="25" spans="1:5" outlineLevel="1" collapsed="1" x14ac:dyDescent="0.35">
      <c r="A25" t="s">
        <v>269</v>
      </c>
      <c r="B25" s="140">
        <v>319762</v>
      </c>
      <c r="C25" s="140">
        <v>311533</v>
      </c>
      <c r="D25" s="140">
        <v>8229</v>
      </c>
      <c r="E25" s="141" t="s">
        <v>562</v>
      </c>
    </row>
    <row r="26" spans="1:5" outlineLevel="1" collapsed="1" x14ac:dyDescent="0.35">
      <c r="A26" t="s">
        <v>270</v>
      </c>
      <c r="B26" s="140">
        <v>1136107</v>
      </c>
      <c r="C26" s="140">
        <v>859804</v>
      </c>
      <c r="D26" s="140">
        <v>276303</v>
      </c>
      <c r="E26" s="141" t="s">
        <v>563</v>
      </c>
    </row>
    <row r="27" spans="1:5" outlineLevel="1" collapsed="1" x14ac:dyDescent="0.35">
      <c r="A27" t="s">
        <v>271</v>
      </c>
      <c r="C27" s="140">
        <v>6300</v>
      </c>
      <c r="D27" s="140">
        <v>-6300</v>
      </c>
    </row>
    <row r="28" spans="1:5" outlineLevel="1" collapsed="1" x14ac:dyDescent="0.35">
      <c r="A28" t="s">
        <v>272</v>
      </c>
      <c r="C28" s="140">
        <v>-70022</v>
      </c>
      <c r="D28" s="140">
        <v>70022</v>
      </c>
    </row>
    <row r="29" spans="1:5" x14ac:dyDescent="0.35">
      <c r="A29" s="136" t="s">
        <v>230</v>
      </c>
      <c r="B29" s="142">
        <v>3985781</v>
      </c>
      <c r="C29" s="142">
        <v>3725192</v>
      </c>
      <c r="D29" s="142">
        <v>260589</v>
      </c>
      <c r="E29" s="143" t="s">
        <v>556</v>
      </c>
    </row>
    <row r="30" spans="1:5" x14ac:dyDescent="0.35">
      <c r="A30" s="144" t="s">
        <v>231</v>
      </c>
      <c r="B30" s="145">
        <v>8144885</v>
      </c>
      <c r="C30" s="145">
        <v>7564299</v>
      </c>
      <c r="D30" s="145">
        <v>580586</v>
      </c>
      <c r="E30" s="146" t="s">
        <v>564</v>
      </c>
    </row>
    <row r="31" spans="1:5" outlineLevel="1" collapsed="1" x14ac:dyDescent="0.35">
      <c r="A31" t="s">
        <v>273</v>
      </c>
      <c r="B31" s="140">
        <v>100</v>
      </c>
      <c r="D31" s="140">
        <v>100</v>
      </c>
    </row>
    <row r="32" spans="1:5" outlineLevel="1" collapsed="1" x14ac:dyDescent="0.35">
      <c r="A32" t="s">
        <v>274</v>
      </c>
      <c r="B32" s="140">
        <v>451961</v>
      </c>
      <c r="C32" s="140">
        <v>344028</v>
      </c>
      <c r="D32" s="140">
        <v>107933</v>
      </c>
      <c r="E32" s="141" t="s">
        <v>565</v>
      </c>
    </row>
    <row r="33" spans="1:5" outlineLevel="1" collapsed="1" x14ac:dyDescent="0.35">
      <c r="A33" t="s">
        <v>275</v>
      </c>
      <c r="B33" s="140">
        <v>145466</v>
      </c>
      <c r="C33" s="140">
        <v>129939</v>
      </c>
      <c r="D33" s="140">
        <v>15526</v>
      </c>
      <c r="E33" s="141" t="s">
        <v>566</v>
      </c>
    </row>
    <row r="34" spans="1:5" outlineLevel="1" collapsed="1" x14ac:dyDescent="0.35">
      <c r="A34" t="s">
        <v>276</v>
      </c>
      <c r="B34" s="140">
        <v>191699</v>
      </c>
      <c r="C34" s="140">
        <v>372881</v>
      </c>
      <c r="D34" s="140">
        <v>-181181</v>
      </c>
      <c r="E34" s="141" t="s">
        <v>567</v>
      </c>
    </row>
    <row r="35" spans="1:5" outlineLevel="1" collapsed="1" x14ac:dyDescent="0.35">
      <c r="A35" t="s">
        <v>277</v>
      </c>
      <c r="B35" s="140">
        <v>251679</v>
      </c>
      <c r="C35" s="140">
        <v>192483</v>
      </c>
      <c r="D35" s="140">
        <v>59196</v>
      </c>
      <c r="E35" s="141" t="s">
        <v>568</v>
      </c>
    </row>
    <row r="36" spans="1:5" outlineLevel="1" collapsed="1" x14ac:dyDescent="0.35">
      <c r="A36" t="s">
        <v>278</v>
      </c>
      <c r="B36" s="140">
        <v>63378</v>
      </c>
      <c r="C36" s="140">
        <v>55570</v>
      </c>
      <c r="D36" s="140">
        <v>7808</v>
      </c>
      <c r="E36" s="141" t="s">
        <v>569</v>
      </c>
    </row>
    <row r="37" spans="1:5" outlineLevel="1" collapsed="1" x14ac:dyDescent="0.35">
      <c r="A37" t="s">
        <v>279</v>
      </c>
      <c r="B37" s="140">
        <v>299191</v>
      </c>
      <c r="C37" s="140">
        <v>373212</v>
      </c>
      <c r="D37" s="140">
        <v>-74021</v>
      </c>
      <c r="E37" s="141" t="s">
        <v>570</v>
      </c>
    </row>
    <row r="38" spans="1:5" x14ac:dyDescent="0.35">
      <c r="A38" s="136" t="s">
        <v>233</v>
      </c>
      <c r="B38" s="142">
        <v>1403474</v>
      </c>
      <c r="C38" s="142">
        <v>1468114</v>
      </c>
      <c r="D38" s="142">
        <v>-64640</v>
      </c>
      <c r="E38" s="143" t="s">
        <v>571</v>
      </c>
    </row>
    <row r="39" spans="1:5" outlineLevel="1" collapsed="1" x14ac:dyDescent="0.35">
      <c r="A39" t="s">
        <v>280</v>
      </c>
      <c r="C39" s="140">
        <v>46863</v>
      </c>
      <c r="D39" s="140">
        <v>-46863</v>
      </c>
    </row>
    <row r="40" spans="1:5" x14ac:dyDescent="0.35">
      <c r="A40" s="136" t="s">
        <v>281</v>
      </c>
      <c r="B40" s="136"/>
      <c r="C40" s="142">
        <v>46863</v>
      </c>
      <c r="D40" s="142">
        <v>-46863</v>
      </c>
      <c r="E40" s="136"/>
    </row>
    <row r="41" spans="1:5" x14ac:dyDescent="0.35">
      <c r="A41" s="147" t="s">
        <v>282</v>
      </c>
      <c r="B41" s="148">
        <v>1403474</v>
      </c>
      <c r="C41" s="148">
        <v>1514977</v>
      </c>
      <c r="D41" s="148">
        <v>-111503</v>
      </c>
      <c r="E41" s="149" t="s">
        <v>544</v>
      </c>
    </row>
    <row r="42" spans="1:5" x14ac:dyDescent="0.35">
      <c r="A42" s="144" t="s">
        <v>283</v>
      </c>
      <c r="B42" s="145">
        <v>6741411</v>
      </c>
      <c r="C42" s="145">
        <v>6049322</v>
      </c>
      <c r="D42" s="145">
        <v>692089</v>
      </c>
      <c r="E42" s="146" t="s">
        <v>572</v>
      </c>
    </row>
    <row r="43" spans="1:5" outlineLevel="1" collapsed="1" x14ac:dyDescent="0.35">
      <c r="A43" t="s">
        <v>284</v>
      </c>
      <c r="B43" s="140">
        <v>779253</v>
      </c>
      <c r="C43" s="140">
        <v>661741</v>
      </c>
      <c r="D43" s="140">
        <v>117513</v>
      </c>
      <c r="E43" s="141" t="s">
        <v>573</v>
      </c>
    </row>
    <row r="44" spans="1:5" outlineLevel="1" collapsed="1" x14ac:dyDescent="0.35">
      <c r="A44" t="s">
        <v>285</v>
      </c>
      <c r="B44" s="140">
        <v>66900</v>
      </c>
      <c r="D44" s="140">
        <v>66900</v>
      </c>
    </row>
    <row r="45" spans="1:5" outlineLevel="1" collapsed="1" x14ac:dyDescent="0.35">
      <c r="A45" t="s">
        <v>286</v>
      </c>
      <c r="B45" s="140">
        <v>93893</v>
      </c>
      <c r="C45" s="140">
        <v>80674</v>
      </c>
      <c r="D45" s="140">
        <v>13219</v>
      </c>
      <c r="E45" s="141" t="s">
        <v>574</v>
      </c>
    </row>
    <row r="46" spans="1:5" outlineLevel="1" collapsed="1" x14ac:dyDescent="0.35">
      <c r="A46" t="s">
        <v>287</v>
      </c>
      <c r="B46" s="140">
        <v>4392</v>
      </c>
      <c r="C46" s="140">
        <v>4392</v>
      </c>
    </row>
    <row r="47" spans="1:5" outlineLevel="1" collapsed="1" x14ac:dyDescent="0.35">
      <c r="A47" t="s">
        <v>288</v>
      </c>
      <c r="B47" s="140">
        <v>11628</v>
      </c>
      <c r="C47" s="140">
        <v>15831</v>
      </c>
      <c r="D47" s="140">
        <v>-4203</v>
      </c>
      <c r="E47" s="141" t="s">
        <v>575</v>
      </c>
    </row>
    <row r="48" spans="1:5" outlineLevel="1" collapsed="1" x14ac:dyDescent="0.35">
      <c r="A48" t="s">
        <v>289</v>
      </c>
      <c r="B48" s="140">
        <v>-16020</v>
      </c>
      <c r="C48" s="140">
        <v>-20223</v>
      </c>
      <c r="D48" s="140">
        <v>4203</v>
      </c>
      <c r="E48" s="141" t="s">
        <v>576</v>
      </c>
    </row>
    <row r="49" spans="1:5" outlineLevel="1" collapsed="1" x14ac:dyDescent="0.35">
      <c r="A49" t="s">
        <v>290</v>
      </c>
      <c r="C49" s="140">
        <v>24000</v>
      </c>
      <c r="D49" s="140">
        <v>-24000</v>
      </c>
    </row>
    <row r="50" spans="1:5" outlineLevel="1" collapsed="1" x14ac:dyDescent="0.35">
      <c r="A50" t="s">
        <v>291</v>
      </c>
      <c r="B50" s="140">
        <v>194500</v>
      </c>
      <c r="C50" s="140">
        <v>160000</v>
      </c>
      <c r="D50" s="140">
        <v>34500</v>
      </c>
      <c r="E50" s="141" t="s">
        <v>577</v>
      </c>
    </row>
    <row r="51" spans="1:5" outlineLevel="1" collapsed="1" x14ac:dyDescent="0.35">
      <c r="A51" t="s">
        <v>292</v>
      </c>
      <c r="C51" s="140">
        <v>21252</v>
      </c>
      <c r="D51" s="140">
        <v>-21252</v>
      </c>
    </row>
    <row r="52" spans="1:5" x14ac:dyDescent="0.35">
      <c r="A52" s="136" t="s">
        <v>293</v>
      </c>
      <c r="B52" s="142">
        <v>1134547</v>
      </c>
      <c r="C52" s="142">
        <v>947667</v>
      </c>
      <c r="D52" s="142">
        <v>186880</v>
      </c>
      <c r="E52" s="143" t="s">
        <v>578</v>
      </c>
    </row>
    <row r="53" spans="1:5" outlineLevel="1" collapsed="1" x14ac:dyDescent="0.35">
      <c r="A53" t="s">
        <v>294</v>
      </c>
      <c r="B53" s="140">
        <v>144090</v>
      </c>
      <c r="C53" s="140">
        <v>120727</v>
      </c>
      <c r="D53" s="140">
        <v>23364</v>
      </c>
      <c r="E53" s="141" t="s">
        <v>579</v>
      </c>
    </row>
    <row r="54" spans="1:5" outlineLevel="1" collapsed="1" x14ac:dyDescent="0.35">
      <c r="A54" t="s">
        <v>295</v>
      </c>
      <c r="B54" s="140">
        <v>13239</v>
      </c>
      <c r="C54" s="140">
        <v>11375</v>
      </c>
      <c r="D54" s="140">
        <v>1864</v>
      </c>
      <c r="E54" s="141" t="s">
        <v>574</v>
      </c>
    </row>
    <row r="55" spans="1:5" x14ac:dyDescent="0.35">
      <c r="A55" s="136" t="s">
        <v>296</v>
      </c>
      <c r="B55" s="142">
        <v>157329</v>
      </c>
      <c r="C55" s="142">
        <v>132102</v>
      </c>
      <c r="D55" s="142">
        <v>25228</v>
      </c>
      <c r="E55" s="143" t="s">
        <v>580</v>
      </c>
    </row>
    <row r="56" spans="1:5" outlineLevel="1" collapsed="1" x14ac:dyDescent="0.35">
      <c r="A56" t="s">
        <v>297</v>
      </c>
      <c r="B56" s="140">
        <v>171950</v>
      </c>
      <c r="C56" s="140">
        <v>150299</v>
      </c>
      <c r="D56" s="140">
        <v>21651</v>
      </c>
      <c r="E56" s="141" t="s">
        <v>581</v>
      </c>
    </row>
    <row r="57" spans="1:5" outlineLevel="1" collapsed="1" x14ac:dyDescent="0.35">
      <c r="A57" t="s">
        <v>298</v>
      </c>
      <c r="B57" s="140">
        <v>4985</v>
      </c>
      <c r="C57" s="140">
        <v>5538</v>
      </c>
      <c r="D57" s="140">
        <v>-553</v>
      </c>
      <c r="E57" s="141" t="s">
        <v>582</v>
      </c>
    </row>
    <row r="58" spans="1:5" outlineLevel="1" collapsed="1" x14ac:dyDescent="0.35">
      <c r="A58" t="s">
        <v>299</v>
      </c>
      <c r="B58" s="140">
        <v>17498</v>
      </c>
      <c r="C58" s="140">
        <v>17216</v>
      </c>
      <c r="D58" s="140">
        <v>282</v>
      </c>
      <c r="E58" s="141" t="s">
        <v>583</v>
      </c>
    </row>
    <row r="59" spans="1:5" x14ac:dyDescent="0.35">
      <c r="A59" s="136" t="s">
        <v>300</v>
      </c>
      <c r="B59" s="142">
        <v>194432</v>
      </c>
      <c r="C59" s="142">
        <v>173053</v>
      </c>
      <c r="D59" s="142">
        <v>21380</v>
      </c>
      <c r="E59" s="143" t="s">
        <v>584</v>
      </c>
    </row>
    <row r="60" spans="1:5" x14ac:dyDescent="0.35">
      <c r="A60" s="147" t="s">
        <v>301</v>
      </c>
      <c r="B60" s="148">
        <v>1486308</v>
      </c>
      <c r="C60" s="148">
        <v>1252821</v>
      </c>
      <c r="D60" s="148">
        <v>233487</v>
      </c>
      <c r="E60" s="149" t="s">
        <v>537</v>
      </c>
    </row>
    <row r="61" spans="1:5" outlineLevel="1" collapsed="1" x14ac:dyDescent="0.35">
      <c r="A61" t="s">
        <v>302</v>
      </c>
      <c r="B61" s="140">
        <v>399844</v>
      </c>
      <c r="C61" s="140">
        <v>432963</v>
      </c>
      <c r="D61" s="140">
        <v>-33119</v>
      </c>
      <c r="E61" s="141" t="s">
        <v>585</v>
      </c>
    </row>
    <row r="62" spans="1:5" x14ac:dyDescent="0.35">
      <c r="A62" s="136" t="s">
        <v>62</v>
      </c>
      <c r="B62" s="142">
        <v>399844</v>
      </c>
      <c r="C62" s="142">
        <v>432963</v>
      </c>
      <c r="D62" s="142">
        <v>-33119</v>
      </c>
      <c r="E62" s="143" t="s">
        <v>585</v>
      </c>
    </row>
    <row r="63" spans="1:5" outlineLevel="1" collapsed="1" x14ac:dyDescent="0.35">
      <c r="A63" t="s">
        <v>303</v>
      </c>
      <c r="B63" s="140">
        <v>43304</v>
      </c>
      <c r="C63" s="140">
        <v>30000</v>
      </c>
      <c r="D63" s="140">
        <v>13304</v>
      </c>
      <c r="E63" s="141" t="s">
        <v>586</v>
      </c>
    </row>
    <row r="64" spans="1:5" outlineLevel="1" collapsed="1" x14ac:dyDescent="0.35">
      <c r="A64" t="s">
        <v>304</v>
      </c>
      <c r="B64" s="140">
        <v>61155</v>
      </c>
      <c r="C64" s="140">
        <v>46863</v>
      </c>
      <c r="D64" s="140">
        <v>14292</v>
      </c>
      <c r="E64" s="141" t="s">
        <v>587</v>
      </c>
    </row>
    <row r="65" spans="1:5" outlineLevel="1" collapsed="1" x14ac:dyDescent="0.35">
      <c r="A65" t="s">
        <v>305</v>
      </c>
      <c r="B65" s="140">
        <v>21174</v>
      </c>
      <c r="C65" s="140">
        <v>27020</v>
      </c>
      <c r="D65" s="140">
        <v>-5846</v>
      </c>
      <c r="E65" s="141" t="s">
        <v>588</v>
      </c>
    </row>
    <row r="66" spans="1:5" outlineLevel="1" collapsed="1" x14ac:dyDescent="0.35">
      <c r="A66" t="s">
        <v>306</v>
      </c>
      <c r="B66" s="140">
        <v>256972</v>
      </c>
      <c r="C66" s="140">
        <v>194872</v>
      </c>
      <c r="D66" s="140">
        <v>62100</v>
      </c>
      <c r="E66" s="141" t="s">
        <v>589</v>
      </c>
    </row>
    <row r="67" spans="1:5" outlineLevel="1" collapsed="1" x14ac:dyDescent="0.35">
      <c r="A67" t="s">
        <v>307</v>
      </c>
      <c r="C67" s="140">
        <v>5192</v>
      </c>
      <c r="D67" s="140">
        <v>-5192</v>
      </c>
    </row>
    <row r="68" spans="1:5" outlineLevel="1" collapsed="1" x14ac:dyDescent="0.35">
      <c r="A68" t="s">
        <v>308</v>
      </c>
      <c r="B68" s="140">
        <v>340</v>
      </c>
      <c r="D68" s="140">
        <v>340</v>
      </c>
    </row>
    <row r="69" spans="1:5" x14ac:dyDescent="0.35">
      <c r="A69" s="136" t="s">
        <v>309</v>
      </c>
      <c r="B69" s="142">
        <v>382944</v>
      </c>
      <c r="C69" s="142">
        <v>303946</v>
      </c>
      <c r="D69" s="142">
        <v>78999</v>
      </c>
      <c r="E69" s="143" t="s">
        <v>590</v>
      </c>
    </row>
    <row r="70" spans="1:5" outlineLevel="1" collapsed="1" x14ac:dyDescent="0.35">
      <c r="A70" t="s">
        <v>310</v>
      </c>
      <c r="B70" s="140">
        <v>1616</v>
      </c>
      <c r="C70" s="140">
        <v>937</v>
      </c>
      <c r="D70" s="140">
        <v>679</v>
      </c>
      <c r="E70" s="141" t="s">
        <v>591</v>
      </c>
    </row>
    <row r="71" spans="1:5" outlineLevel="1" collapsed="1" x14ac:dyDescent="0.35">
      <c r="A71" t="s">
        <v>311</v>
      </c>
      <c r="B71" s="140">
        <v>203684</v>
      </c>
      <c r="C71" s="140">
        <v>249411</v>
      </c>
      <c r="D71" s="140">
        <v>-45727</v>
      </c>
      <c r="E71" s="141" t="s">
        <v>592</v>
      </c>
    </row>
    <row r="72" spans="1:5" x14ac:dyDescent="0.35">
      <c r="A72" s="136" t="s">
        <v>312</v>
      </c>
      <c r="B72" s="142">
        <v>205300</v>
      </c>
      <c r="C72" s="142">
        <v>250349</v>
      </c>
      <c r="D72" s="142">
        <v>-45049</v>
      </c>
      <c r="E72" s="143" t="s">
        <v>593</v>
      </c>
    </row>
    <row r="73" spans="1:5" outlineLevel="1" collapsed="1" x14ac:dyDescent="0.35">
      <c r="A73" t="s">
        <v>313</v>
      </c>
      <c r="B73" s="140">
        <v>74224</v>
      </c>
      <c r="C73" s="140">
        <v>99381</v>
      </c>
      <c r="D73" s="140">
        <v>-25157</v>
      </c>
      <c r="E73" s="141" t="s">
        <v>594</v>
      </c>
    </row>
    <row r="74" spans="1:5" outlineLevel="1" collapsed="1" x14ac:dyDescent="0.35">
      <c r="A74" t="s">
        <v>314</v>
      </c>
      <c r="B74" s="140">
        <v>90100</v>
      </c>
      <c r="C74" s="140">
        <v>47779</v>
      </c>
      <c r="D74" s="140">
        <v>42321</v>
      </c>
      <c r="E74" s="141" t="s">
        <v>595</v>
      </c>
    </row>
    <row r="75" spans="1:5" outlineLevel="1" collapsed="1" x14ac:dyDescent="0.35">
      <c r="A75" t="s">
        <v>315</v>
      </c>
      <c r="B75" s="140">
        <v>25746</v>
      </c>
      <c r="C75" s="140">
        <v>46100</v>
      </c>
      <c r="D75" s="140">
        <v>-20354</v>
      </c>
      <c r="E75" s="141" t="s">
        <v>596</v>
      </c>
    </row>
    <row r="76" spans="1:5" outlineLevel="1" collapsed="1" x14ac:dyDescent="0.35">
      <c r="A76" t="s">
        <v>316</v>
      </c>
      <c r="B76" s="140">
        <v>377872</v>
      </c>
      <c r="C76" s="140">
        <v>329749</v>
      </c>
      <c r="D76" s="140">
        <v>48123</v>
      </c>
      <c r="E76" s="141" t="s">
        <v>597</v>
      </c>
    </row>
    <row r="77" spans="1:5" outlineLevel="1" collapsed="1" x14ac:dyDescent="0.35">
      <c r="A77" t="s">
        <v>317</v>
      </c>
      <c r="C77" s="140">
        <v>250</v>
      </c>
      <c r="D77" s="140">
        <v>-250</v>
      </c>
    </row>
    <row r="78" spans="1:5" x14ac:dyDescent="0.35">
      <c r="A78" s="136" t="s">
        <v>318</v>
      </c>
      <c r="B78" s="142">
        <v>567942</v>
      </c>
      <c r="C78" s="142">
        <v>523259</v>
      </c>
      <c r="D78" s="142">
        <v>44683</v>
      </c>
      <c r="E78" s="143" t="s">
        <v>598</v>
      </c>
    </row>
    <row r="79" spans="1:5" outlineLevel="1" collapsed="1" x14ac:dyDescent="0.35">
      <c r="A79" t="s">
        <v>319</v>
      </c>
      <c r="B79" s="140">
        <v>17393</v>
      </c>
      <c r="C79" s="140">
        <v>67477</v>
      </c>
      <c r="D79" s="140">
        <v>-50084</v>
      </c>
      <c r="E79" s="141" t="s">
        <v>599</v>
      </c>
    </row>
    <row r="80" spans="1:5" outlineLevel="1" collapsed="1" x14ac:dyDescent="0.35">
      <c r="A80" t="s">
        <v>320</v>
      </c>
      <c r="B80" s="140">
        <v>127188</v>
      </c>
      <c r="C80" s="140">
        <v>65044</v>
      </c>
      <c r="D80" s="140">
        <v>62144</v>
      </c>
      <c r="E80" s="141" t="s">
        <v>600</v>
      </c>
    </row>
    <row r="81" spans="1:5" outlineLevel="1" collapsed="1" x14ac:dyDescent="0.35">
      <c r="A81" t="s">
        <v>321</v>
      </c>
      <c r="C81" s="140">
        <v>56554</v>
      </c>
      <c r="D81" s="140">
        <v>-56554</v>
      </c>
    </row>
    <row r="82" spans="1:5" outlineLevel="1" collapsed="1" x14ac:dyDescent="0.35">
      <c r="A82" t="s">
        <v>322</v>
      </c>
      <c r="B82" s="140">
        <v>40589</v>
      </c>
      <c r="C82" s="140">
        <v>41481</v>
      </c>
      <c r="D82" s="140">
        <v>-892</v>
      </c>
      <c r="E82" s="141" t="s">
        <v>601</v>
      </c>
    </row>
    <row r="83" spans="1:5" outlineLevel="1" collapsed="1" x14ac:dyDescent="0.35">
      <c r="A83" t="s">
        <v>477</v>
      </c>
      <c r="B83" s="140">
        <v>4944</v>
      </c>
      <c r="D83" s="140">
        <v>4944</v>
      </c>
    </row>
    <row r="84" spans="1:5" x14ac:dyDescent="0.35">
      <c r="A84" s="136" t="s">
        <v>323</v>
      </c>
      <c r="B84" s="142">
        <v>190115</v>
      </c>
      <c r="C84" s="142">
        <v>230556</v>
      </c>
      <c r="D84" s="142">
        <v>-40442</v>
      </c>
      <c r="E84" s="143" t="s">
        <v>602</v>
      </c>
    </row>
    <row r="85" spans="1:5" outlineLevel="1" collapsed="1" x14ac:dyDescent="0.35">
      <c r="A85" t="s">
        <v>324</v>
      </c>
      <c r="B85" s="140">
        <v>25769</v>
      </c>
      <c r="D85" s="140">
        <v>25769</v>
      </c>
    </row>
    <row r="86" spans="1:5" outlineLevel="1" collapsed="1" x14ac:dyDescent="0.35">
      <c r="A86" t="s">
        <v>325</v>
      </c>
      <c r="B86" s="140">
        <v>211244</v>
      </c>
      <c r="C86" s="140">
        <v>233564</v>
      </c>
      <c r="D86" s="140">
        <v>-22320</v>
      </c>
      <c r="E86" s="141" t="s">
        <v>603</v>
      </c>
    </row>
    <row r="87" spans="1:5" outlineLevel="1" collapsed="1" x14ac:dyDescent="0.35">
      <c r="A87" t="s">
        <v>478</v>
      </c>
      <c r="B87" s="140">
        <v>472586</v>
      </c>
      <c r="C87" s="140">
        <v>590057</v>
      </c>
      <c r="D87" s="140">
        <v>-117471</v>
      </c>
      <c r="E87" s="141" t="s">
        <v>604</v>
      </c>
    </row>
    <row r="88" spans="1:5" x14ac:dyDescent="0.35">
      <c r="A88" s="136" t="s">
        <v>326</v>
      </c>
      <c r="B88" s="142">
        <v>709599</v>
      </c>
      <c r="C88" s="142">
        <v>823621</v>
      </c>
      <c r="D88" s="142">
        <v>-114022</v>
      </c>
      <c r="E88" s="143" t="s">
        <v>605</v>
      </c>
    </row>
    <row r="89" spans="1:5" outlineLevel="1" collapsed="1" x14ac:dyDescent="0.35">
      <c r="A89" t="s">
        <v>327</v>
      </c>
      <c r="B89" s="140">
        <v>15057</v>
      </c>
      <c r="C89" s="140">
        <v>5345</v>
      </c>
      <c r="D89" s="140">
        <v>9711</v>
      </c>
      <c r="E89" s="141" t="s">
        <v>606</v>
      </c>
    </row>
    <row r="90" spans="1:5" outlineLevel="1" collapsed="1" x14ac:dyDescent="0.35">
      <c r="A90" t="s">
        <v>328</v>
      </c>
      <c r="B90" s="140">
        <v>50825</v>
      </c>
      <c r="C90" s="140">
        <v>8952</v>
      </c>
      <c r="D90" s="140">
        <v>41872</v>
      </c>
      <c r="E90" s="141" t="s">
        <v>607</v>
      </c>
    </row>
    <row r="91" spans="1:5" outlineLevel="1" collapsed="1" x14ac:dyDescent="0.35">
      <c r="A91" t="s">
        <v>329</v>
      </c>
      <c r="B91" s="140">
        <v>167187</v>
      </c>
      <c r="C91" s="140">
        <v>163319</v>
      </c>
      <c r="D91" s="140">
        <v>3868</v>
      </c>
      <c r="E91" s="141" t="s">
        <v>608</v>
      </c>
    </row>
    <row r="92" spans="1:5" outlineLevel="1" collapsed="1" x14ac:dyDescent="0.35">
      <c r="A92" t="s">
        <v>330</v>
      </c>
      <c r="B92" s="140">
        <v>88679</v>
      </c>
      <c r="C92" s="140">
        <v>55260</v>
      </c>
      <c r="D92" s="140">
        <v>33419</v>
      </c>
      <c r="E92" s="141" t="s">
        <v>609</v>
      </c>
    </row>
    <row r="93" spans="1:5" outlineLevel="1" collapsed="1" x14ac:dyDescent="0.35">
      <c r="A93" t="s">
        <v>331</v>
      </c>
      <c r="B93" s="140">
        <v>57970</v>
      </c>
      <c r="C93" s="140">
        <v>48642</v>
      </c>
      <c r="D93" s="140">
        <v>9328</v>
      </c>
      <c r="E93" s="141" t="s">
        <v>610</v>
      </c>
    </row>
    <row r="94" spans="1:5" x14ac:dyDescent="0.35">
      <c r="A94" s="136" t="s">
        <v>332</v>
      </c>
      <c r="B94" s="142">
        <v>379718</v>
      </c>
      <c r="C94" s="142">
        <v>281519</v>
      </c>
      <c r="D94" s="142">
        <v>98199</v>
      </c>
      <c r="E94" s="143" t="s">
        <v>611</v>
      </c>
    </row>
    <row r="95" spans="1:5" outlineLevel="1" collapsed="1" x14ac:dyDescent="0.35">
      <c r="A95" t="s">
        <v>333</v>
      </c>
      <c r="C95" s="140">
        <v>4378</v>
      </c>
      <c r="D95" s="140">
        <v>-4378</v>
      </c>
    </row>
    <row r="96" spans="1:5" outlineLevel="1" collapsed="1" x14ac:dyDescent="0.35">
      <c r="A96" t="s">
        <v>334</v>
      </c>
      <c r="B96" s="140">
        <v>2648</v>
      </c>
      <c r="C96" s="140">
        <v>2731</v>
      </c>
      <c r="D96" s="140">
        <v>-83</v>
      </c>
      <c r="E96" s="141" t="s">
        <v>612</v>
      </c>
    </row>
    <row r="97" spans="1:5" outlineLevel="1" collapsed="1" x14ac:dyDescent="0.35">
      <c r="A97" t="s">
        <v>335</v>
      </c>
      <c r="B97" s="140">
        <v>22508</v>
      </c>
      <c r="C97" s="140">
        <v>50588</v>
      </c>
      <c r="D97" s="140">
        <v>-28080</v>
      </c>
      <c r="E97" s="141" t="s">
        <v>613</v>
      </c>
    </row>
    <row r="98" spans="1:5" outlineLevel="1" collapsed="1" x14ac:dyDescent="0.35">
      <c r="A98" t="s">
        <v>336</v>
      </c>
      <c r="B98" s="140">
        <v>2236</v>
      </c>
      <c r="C98" s="140">
        <v>3723</v>
      </c>
      <c r="D98" s="140">
        <v>-1487</v>
      </c>
      <c r="E98" s="141" t="s">
        <v>614</v>
      </c>
    </row>
    <row r="99" spans="1:5" x14ac:dyDescent="0.35">
      <c r="A99" s="136" t="s">
        <v>337</v>
      </c>
      <c r="B99" s="142">
        <v>27392</v>
      </c>
      <c r="C99" s="142">
        <v>61419</v>
      </c>
      <c r="D99" s="142">
        <v>-34027</v>
      </c>
      <c r="E99" s="143" t="s">
        <v>615</v>
      </c>
    </row>
    <row r="100" spans="1:5" outlineLevel="1" collapsed="1" x14ac:dyDescent="0.35">
      <c r="A100" t="s">
        <v>479</v>
      </c>
      <c r="B100" s="140">
        <v>436</v>
      </c>
      <c r="C100" s="140">
        <v>3644</v>
      </c>
      <c r="D100" s="140">
        <v>-3208</v>
      </c>
      <c r="E100" s="141" t="s">
        <v>616</v>
      </c>
    </row>
    <row r="101" spans="1:5" outlineLevel="1" collapsed="1" x14ac:dyDescent="0.35">
      <c r="A101" t="s">
        <v>338</v>
      </c>
      <c r="B101" s="140">
        <v>910</v>
      </c>
      <c r="C101" s="140">
        <v>566</v>
      </c>
      <c r="D101" s="140">
        <v>344</v>
      </c>
      <c r="E101" s="141" t="s">
        <v>545</v>
      </c>
    </row>
    <row r="102" spans="1:5" x14ac:dyDescent="0.35">
      <c r="A102" s="136" t="s">
        <v>339</v>
      </c>
      <c r="B102" s="142">
        <v>1346</v>
      </c>
      <c r="C102" s="142">
        <v>4209</v>
      </c>
      <c r="D102" s="142">
        <v>-2863</v>
      </c>
      <c r="E102" s="143" t="s">
        <v>617</v>
      </c>
    </row>
    <row r="103" spans="1:5" outlineLevel="1" collapsed="1" x14ac:dyDescent="0.35">
      <c r="A103" t="s">
        <v>340</v>
      </c>
      <c r="B103" s="140">
        <v>134031</v>
      </c>
      <c r="C103" s="140">
        <v>208626</v>
      </c>
      <c r="D103" s="140">
        <v>-74596</v>
      </c>
      <c r="E103" s="141" t="s">
        <v>618</v>
      </c>
    </row>
    <row r="104" spans="1:5" outlineLevel="1" collapsed="1" x14ac:dyDescent="0.35">
      <c r="A104" t="s">
        <v>341</v>
      </c>
      <c r="B104" s="140">
        <v>158081</v>
      </c>
      <c r="C104" s="140">
        <v>124897</v>
      </c>
      <c r="D104" s="140">
        <v>33184</v>
      </c>
      <c r="E104" s="141" t="s">
        <v>619</v>
      </c>
    </row>
    <row r="105" spans="1:5" outlineLevel="1" collapsed="1" x14ac:dyDescent="0.35">
      <c r="A105" t="s">
        <v>342</v>
      </c>
      <c r="C105" s="140">
        <v>10384</v>
      </c>
      <c r="D105" s="140">
        <v>-10384</v>
      </c>
    </row>
    <row r="106" spans="1:5" x14ac:dyDescent="0.35">
      <c r="A106" s="136" t="s">
        <v>343</v>
      </c>
      <c r="B106" s="142">
        <v>292111</v>
      </c>
      <c r="C106" s="142">
        <v>343907</v>
      </c>
      <c r="D106" s="142">
        <v>-51796</v>
      </c>
      <c r="E106" s="143" t="s">
        <v>480</v>
      </c>
    </row>
    <row r="107" spans="1:5" outlineLevel="1" collapsed="1" x14ac:dyDescent="0.35">
      <c r="A107" t="s">
        <v>344</v>
      </c>
      <c r="B107" s="140">
        <v>9140</v>
      </c>
      <c r="C107" s="140">
        <v>800</v>
      </c>
      <c r="D107" s="140">
        <v>8340</v>
      </c>
      <c r="E107" t="s">
        <v>345</v>
      </c>
    </row>
    <row r="108" spans="1:5" outlineLevel="1" collapsed="1" x14ac:dyDescent="0.35">
      <c r="A108" t="s">
        <v>346</v>
      </c>
      <c r="C108" s="140">
        <v>2213</v>
      </c>
      <c r="D108" s="140">
        <v>-2213</v>
      </c>
    </row>
    <row r="109" spans="1:5" x14ac:dyDescent="0.35">
      <c r="A109" s="136" t="s">
        <v>347</v>
      </c>
      <c r="B109" s="142">
        <v>9140</v>
      </c>
      <c r="C109" s="142">
        <v>3013</v>
      </c>
      <c r="D109" s="142">
        <v>6128</v>
      </c>
      <c r="E109" s="143" t="s">
        <v>620</v>
      </c>
    </row>
    <row r="110" spans="1:5" outlineLevel="1" collapsed="1" x14ac:dyDescent="0.35">
      <c r="A110" t="s">
        <v>348</v>
      </c>
      <c r="B110" s="140">
        <v>137450</v>
      </c>
      <c r="C110" s="140">
        <v>184040</v>
      </c>
      <c r="D110" s="140">
        <v>-46590</v>
      </c>
      <c r="E110" s="141" t="s">
        <v>594</v>
      </c>
    </row>
    <row r="111" spans="1:5" outlineLevel="1" collapsed="1" x14ac:dyDescent="0.35">
      <c r="A111" t="s">
        <v>349</v>
      </c>
      <c r="B111" s="140">
        <v>51555</v>
      </c>
      <c r="C111" s="140">
        <v>28639</v>
      </c>
      <c r="D111" s="140">
        <v>22916</v>
      </c>
      <c r="E111" s="141" t="s">
        <v>621</v>
      </c>
    </row>
    <row r="112" spans="1:5" outlineLevel="1" collapsed="1" x14ac:dyDescent="0.35">
      <c r="A112" t="s">
        <v>350</v>
      </c>
      <c r="B112" s="140">
        <v>205015</v>
      </c>
      <c r="C112" s="140">
        <v>287990</v>
      </c>
      <c r="D112" s="140">
        <v>-82974</v>
      </c>
      <c r="E112" s="141" t="s">
        <v>622</v>
      </c>
    </row>
    <row r="113" spans="1:5" x14ac:dyDescent="0.35">
      <c r="A113" s="136" t="s">
        <v>351</v>
      </c>
      <c r="B113" s="142">
        <v>394020</v>
      </c>
      <c r="C113" s="142">
        <v>500668</v>
      </c>
      <c r="D113" s="142">
        <v>-106648</v>
      </c>
      <c r="E113" s="143" t="s">
        <v>555</v>
      </c>
    </row>
    <row r="114" spans="1:5" outlineLevel="1" collapsed="1" x14ac:dyDescent="0.35">
      <c r="A114" t="s">
        <v>352</v>
      </c>
      <c r="B114" s="140">
        <v>78873</v>
      </c>
      <c r="C114" s="140">
        <v>66759</v>
      </c>
      <c r="D114" s="140">
        <v>12114</v>
      </c>
      <c r="E114" s="141" t="s">
        <v>623</v>
      </c>
    </row>
    <row r="115" spans="1:5" x14ac:dyDescent="0.35">
      <c r="A115" s="136" t="s">
        <v>353</v>
      </c>
      <c r="B115" s="142">
        <v>78873</v>
      </c>
      <c r="C115" s="142">
        <v>66759</v>
      </c>
      <c r="D115" s="142">
        <v>12114</v>
      </c>
      <c r="E115" s="143" t="s">
        <v>623</v>
      </c>
    </row>
    <row r="116" spans="1:5" outlineLevel="1" collapsed="1" x14ac:dyDescent="0.35">
      <c r="A116" t="s">
        <v>354</v>
      </c>
      <c r="B116" s="140">
        <v>26830</v>
      </c>
      <c r="C116" s="140">
        <v>22730</v>
      </c>
      <c r="D116" s="140">
        <v>4100</v>
      </c>
      <c r="E116" s="141" t="s">
        <v>624</v>
      </c>
    </row>
    <row r="117" spans="1:5" outlineLevel="1" collapsed="1" x14ac:dyDescent="0.35">
      <c r="A117" t="s">
        <v>355</v>
      </c>
      <c r="B117" s="140">
        <v>83055</v>
      </c>
      <c r="C117" s="140">
        <v>64252</v>
      </c>
      <c r="D117" s="140">
        <v>18804</v>
      </c>
      <c r="E117" s="141" t="s">
        <v>625</v>
      </c>
    </row>
    <row r="118" spans="1:5" outlineLevel="1" collapsed="1" x14ac:dyDescent="0.35">
      <c r="A118" t="s">
        <v>356</v>
      </c>
      <c r="B118" s="140">
        <v>3</v>
      </c>
      <c r="D118" s="140">
        <v>3</v>
      </c>
    </row>
    <row r="119" spans="1:5" outlineLevel="1" collapsed="1" x14ac:dyDescent="0.35">
      <c r="A119" t="s">
        <v>357</v>
      </c>
      <c r="B119" s="140">
        <v>1245200</v>
      </c>
      <c r="C119" s="140">
        <v>874209</v>
      </c>
      <c r="D119" s="140">
        <v>370991</v>
      </c>
      <c r="E119" s="141" t="s">
        <v>626</v>
      </c>
    </row>
    <row r="120" spans="1:5" outlineLevel="1" collapsed="1" x14ac:dyDescent="0.35">
      <c r="A120" t="s">
        <v>358</v>
      </c>
      <c r="B120" s="140">
        <v>100107</v>
      </c>
      <c r="C120" s="140">
        <v>79322</v>
      </c>
      <c r="D120" s="140">
        <v>20785</v>
      </c>
      <c r="E120" s="141" t="s">
        <v>627</v>
      </c>
    </row>
    <row r="121" spans="1:5" x14ac:dyDescent="0.35">
      <c r="A121" s="136" t="s">
        <v>359</v>
      </c>
      <c r="B121" s="142">
        <v>1455195</v>
      </c>
      <c r="C121" s="142">
        <v>1040513</v>
      </c>
      <c r="D121" s="142">
        <v>414683</v>
      </c>
      <c r="E121" s="143" t="s">
        <v>628</v>
      </c>
    </row>
    <row r="122" spans="1:5" outlineLevel="1" collapsed="1" x14ac:dyDescent="0.35">
      <c r="A122" t="s">
        <v>360</v>
      </c>
      <c r="B122" s="140">
        <v>9071</v>
      </c>
      <c r="C122" s="140">
        <v>17176</v>
      </c>
      <c r="D122" s="140">
        <v>-8105</v>
      </c>
      <c r="E122" s="141" t="s">
        <v>629</v>
      </c>
    </row>
    <row r="123" spans="1:5" x14ac:dyDescent="0.35">
      <c r="A123" s="136" t="s">
        <v>361</v>
      </c>
      <c r="B123" s="142">
        <v>9071</v>
      </c>
      <c r="C123" s="142">
        <v>17176</v>
      </c>
      <c r="D123" s="142">
        <v>-8105</v>
      </c>
      <c r="E123" s="143" t="s">
        <v>629</v>
      </c>
    </row>
    <row r="124" spans="1:5" x14ac:dyDescent="0.35">
      <c r="A124" s="147" t="s">
        <v>237</v>
      </c>
      <c r="B124" s="148">
        <v>5102612</v>
      </c>
      <c r="C124" s="148">
        <v>4883877</v>
      </c>
      <c r="D124" s="148">
        <v>218735</v>
      </c>
      <c r="E124" s="149" t="s">
        <v>539</v>
      </c>
    </row>
    <row r="125" spans="1:5" x14ac:dyDescent="0.35">
      <c r="A125" s="144" t="s">
        <v>238</v>
      </c>
      <c r="B125" s="145">
        <v>152490</v>
      </c>
      <c r="C125" s="145">
        <v>-87376</v>
      </c>
      <c r="D125" s="145">
        <v>239867</v>
      </c>
      <c r="E125" s="144" t="s">
        <v>345</v>
      </c>
    </row>
    <row r="126" spans="1:5" outlineLevel="1" collapsed="1" x14ac:dyDescent="0.35">
      <c r="A126" t="s">
        <v>362</v>
      </c>
      <c r="B126" s="140">
        <v>4027</v>
      </c>
      <c r="C126" s="140">
        <v>3666</v>
      </c>
      <c r="D126" s="140">
        <v>361</v>
      </c>
      <c r="E126" s="141" t="s">
        <v>630</v>
      </c>
    </row>
    <row r="127" spans="1:5" x14ac:dyDescent="0.35">
      <c r="A127" s="136" t="s">
        <v>209</v>
      </c>
      <c r="B127" s="142">
        <v>4027</v>
      </c>
      <c r="C127" s="142">
        <v>3666</v>
      </c>
      <c r="D127" s="142">
        <v>361</v>
      </c>
      <c r="E127" s="143" t="s">
        <v>630</v>
      </c>
    </row>
    <row r="128" spans="1:5" outlineLevel="1" collapsed="1" x14ac:dyDescent="0.35">
      <c r="A128" t="s">
        <v>363</v>
      </c>
      <c r="B128" s="140">
        <v>90968</v>
      </c>
      <c r="C128" s="140">
        <v>132738</v>
      </c>
      <c r="D128" s="140">
        <v>-41770</v>
      </c>
      <c r="E128" s="141" t="s">
        <v>631</v>
      </c>
    </row>
    <row r="129" spans="1:5" outlineLevel="1" collapsed="1" x14ac:dyDescent="0.35">
      <c r="A129" t="s">
        <v>364</v>
      </c>
      <c r="B129" s="140">
        <v>1164</v>
      </c>
      <c r="C129" s="140">
        <v>539</v>
      </c>
      <c r="D129" s="140">
        <v>625</v>
      </c>
      <c r="E129" s="141" t="s">
        <v>632</v>
      </c>
    </row>
    <row r="130" spans="1:5" outlineLevel="1" collapsed="1" x14ac:dyDescent="0.35">
      <c r="A130" t="s">
        <v>365</v>
      </c>
      <c r="B130" s="140">
        <v>921</v>
      </c>
      <c r="D130" s="140">
        <v>921</v>
      </c>
    </row>
    <row r="131" spans="1:5" x14ac:dyDescent="0.35">
      <c r="A131" s="136" t="s">
        <v>210</v>
      </c>
      <c r="B131" s="142">
        <v>93053</v>
      </c>
      <c r="C131" s="142">
        <v>133277</v>
      </c>
      <c r="D131" s="142">
        <v>-40224</v>
      </c>
      <c r="E131" s="143" t="s">
        <v>633</v>
      </c>
    </row>
    <row r="132" spans="1:5" x14ac:dyDescent="0.35">
      <c r="A132" s="147" t="s">
        <v>366</v>
      </c>
      <c r="B132" s="148">
        <v>-89026</v>
      </c>
      <c r="C132" s="148">
        <v>-129611</v>
      </c>
      <c r="D132" s="148">
        <v>40586</v>
      </c>
      <c r="E132" s="149" t="s">
        <v>634</v>
      </c>
    </row>
    <row r="133" spans="1:5" x14ac:dyDescent="0.35">
      <c r="A133" s="144" t="s">
        <v>367</v>
      </c>
      <c r="B133" s="145">
        <v>63465</v>
      </c>
      <c r="C133" s="145">
        <v>-216988</v>
      </c>
      <c r="D133" s="145">
        <v>280452</v>
      </c>
      <c r="E133" s="144" t="s">
        <v>345</v>
      </c>
    </row>
    <row r="134" spans="1:5" outlineLevel="1" collapsed="1" x14ac:dyDescent="0.35">
      <c r="A134" t="s">
        <v>546</v>
      </c>
      <c r="B134" s="140">
        <v>63465</v>
      </c>
      <c r="D134" s="140">
        <v>63465</v>
      </c>
    </row>
    <row r="135" spans="1:5" x14ac:dyDescent="0.35">
      <c r="A135" s="136" t="s">
        <v>547</v>
      </c>
      <c r="B135" s="142">
        <v>63465</v>
      </c>
      <c r="C135" s="136"/>
      <c r="D135" s="142">
        <v>63465</v>
      </c>
      <c r="E135" s="136"/>
    </row>
    <row r="136" spans="1:5" x14ac:dyDescent="0.35">
      <c r="A136" s="147" t="s">
        <v>548</v>
      </c>
      <c r="B136" s="148">
        <v>63465</v>
      </c>
      <c r="C136" s="147"/>
      <c r="D136" s="148">
        <v>63465</v>
      </c>
      <c r="E136" s="147"/>
    </row>
    <row r="137" spans="1:5" x14ac:dyDescent="0.35">
      <c r="A137" s="144" t="s">
        <v>241</v>
      </c>
      <c r="B137" s="144"/>
      <c r="C137" s="145">
        <v>-216988</v>
      </c>
      <c r="D137" s="145">
        <v>216988</v>
      </c>
      <c r="E137" s="144"/>
    </row>
    <row r="138" spans="1:5" outlineLevel="1" collapsed="1" x14ac:dyDescent="0.35">
      <c r="A138" t="s">
        <v>368</v>
      </c>
      <c r="C138" s="140">
        <v>-216988</v>
      </c>
      <c r="D138" s="140">
        <v>216988</v>
      </c>
    </row>
    <row r="139" spans="1:5" outlineLevel="1" collapsed="1" x14ac:dyDescent="0.35">
      <c r="A139" t="s">
        <v>369</v>
      </c>
    </row>
    <row r="140" spans="1:5" x14ac:dyDescent="0.35">
      <c r="A140" s="136" t="s">
        <v>370</v>
      </c>
      <c r="B140" s="136"/>
      <c r="C140" s="142">
        <v>-216988</v>
      </c>
      <c r="D140" s="142">
        <v>216988</v>
      </c>
      <c r="E140" s="136"/>
    </row>
  </sheetData>
  <mergeCells count="1"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Navngitte områder</vt:lpstr>
      </vt:variant>
      <vt:variant>
        <vt:i4>1</vt:i4>
      </vt:variant>
    </vt:vector>
  </HeadingPairs>
  <TitlesOfParts>
    <vt:vector size="11" baseType="lpstr">
      <vt:lpstr>Totaler pr gruppe</vt:lpstr>
      <vt:lpstr>Adm</vt:lpstr>
      <vt:lpstr>Fotball</vt:lpstr>
      <vt:lpstr>Innebandy</vt:lpstr>
      <vt:lpstr>Sykkel</vt:lpstr>
      <vt:lpstr>Håndball</vt:lpstr>
      <vt:lpstr>Ski</vt:lpstr>
      <vt:lpstr>Volleyball</vt:lpstr>
      <vt:lpstr>Regnskap 17 pr konto</vt:lpstr>
      <vt:lpstr>Fordeling innt og kostn</vt:lpstr>
      <vt:lpstr>'Totaler pr gruppe'!Utskriftsområde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Torgerhagen, Per</dc:creator>
  <cp:lastModifiedBy>Torgerhagen, Per</cp:lastModifiedBy>
  <cp:lastPrinted>2018-03-07T15:50:32Z</cp:lastPrinted>
  <dcterms:created xsi:type="dcterms:W3CDTF">2017-12-05T12:28:20Z</dcterms:created>
  <dcterms:modified xsi:type="dcterms:W3CDTF">2018-03-07T15:51:49Z</dcterms:modified>
</cp:coreProperties>
</file>