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kumenter\900\2019\"/>
    </mc:Choice>
  </mc:AlternateContent>
  <xr:revisionPtr revIDLastSave="0" documentId="13_ncr:1_{031EAE0C-8C66-46AC-8A94-A7AF8727C4A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Budsjett 2019" sheetId="1" r:id="rId1"/>
  </sheets>
  <definedNames>
    <definedName name="_xlnm.Print_Area" localSheetId="0">'Budsjett 2019'!$A$1:$F$180</definedName>
  </definedNames>
  <calcPr calcId="181029"/>
</workbook>
</file>

<file path=xl/calcChain.xml><?xml version="1.0" encoding="utf-8"?>
<calcChain xmlns="http://schemas.openxmlformats.org/spreadsheetml/2006/main">
  <c r="K125" i="1" l="1"/>
  <c r="E178" i="1" l="1"/>
  <c r="E126" i="1"/>
  <c r="E107" i="1"/>
  <c r="E102" i="1"/>
  <c r="E55" i="1"/>
  <c r="G180" i="1"/>
  <c r="E167" i="1"/>
  <c r="E165" i="1"/>
  <c r="E170" i="1"/>
  <c r="E45" i="1"/>
  <c r="E29" i="1"/>
  <c r="E25" i="1"/>
  <c r="E13" i="1"/>
  <c r="E47" i="1" s="1"/>
  <c r="E73" i="1"/>
  <c r="E75" i="1" s="1"/>
  <c r="E152" i="1"/>
  <c r="E145" i="1"/>
  <c r="E141" i="1"/>
  <c r="E136" i="1"/>
  <c r="E130" i="1"/>
  <c r="E112" i="1"/>
  <c r="E122" i="1"/>
  <c r="E96" i="1"/>
  <c r="E86" i="1"/>
  <c r="E81" i="1"/>
  <c r="E88" i="1" s="1"/>
  <c r="I125" i="1"/>
  <c r="E159" i="1" l="1"/>
  <c r="E161" i="1" s="1"/>
  <c r="E173" i="1" s="1"/>
  <c r="E180" i="1" s="1"/>
  <c r="H73" i="1" l="1"/>
  <c r="H29" i="1" l="1"/>
  <c r="M136" i="1" l="1"/>
  <c r="M13" i="1"/>
  <c r="M178" i="1" l="1"/>
  <c r="M170" i="1"/>
  <c r="M165" i="1"/>
  <c r="M167" i="1" s="1"/>
  <c r="M152" i="1"/>
  <c r="M141" i="1"/>
  <c r="M126" i="1"/>
  <c r="M122" i="1"/>
  <c r="M112" i="1"/>
  <c r="M107" i="1"/>
  <c r="M102" i="1"/>
  <c r="M96" i="1"/>
  <c r="M86" i="1"/>
  <c r="M81" i="1"/>
  <c r="M88" i="1" s="1"/>
  <c r="M73" i="1"/>
  <c r="M55" i="1"/>
  <c r="M45" i="1"/>
  <c r="M32" i="1"/>
  <c r="M29" i="1"/>
  <c r="M25" i="1"/>
  <c r="M75" i="1" l="1"/>
  <c r="M159" i="1"/>
  <c r="M47" i="1"/>
  <c r="I13" i="1"/>
  <c r="M161" i="1" l="1"/>
  <c r="M173" i="1" s="1"/>
  <c r="M180" i="1" s="1"/>
  <c r="J107" i="1"/>
  <c r="F23" i="1" l="1"/>
  <c r="F22" i="1"/>
  <c r="F21" i="1"/>
  <c r="N45" i="1"/>
  <c r="L45" i="1"/>
  <c r="K45" i="1"/>
  <c r="J45" i="1"/>
  <c r="I45" i="1"/>
  <c r="F61" i="1" l="1"/>
  <c r="F59" i="1"/>
  <c r="K29" i="1" l="1"/>
  <c r="H178" i="1" l="1"/>
  <c r="F177" i="1" l="1"/>
  <c r="F176" i="1"/>
  <c r="F175" i="1"/>
  <c r="F174" i="1"/>
  <c r="F172" i="1"/>
  <c r="F171" i="1"/>
  <c r="F169" i="1"/>
  <c r="F168" i="1"/>
  <c r="F166" i="1"/>
  <c r="F164" i="1"/>
  <c r="F163" i="1"/>
  <c r="F162" i="1"/>
  <c r="F160" i="1"/>
  <c r="F158" i="1"/>
  <c r="F156" i="1"/>
  <c r="F155" i="1"/>
  <c r="F154" i="1"/>
  <c r="F153" i="1"/>
  <c r="F151" i="1"/>
  <c r="F150" i="1"/>
  <c r="F149" i="1"/>
  <c r="F148" i="1"/>
  <c r="F147" i="1"/>
  <c r="F146" i="1"/>
  <c r="F144" i="1"/>
  <c r="F143" i="1"/>
  <c r="F142" i="1"/>
  <c r="F140" i="1"/>
  <c r="F139" i="1"/>
  <c r="F138" i="1"/>
  <c r="F137" i="1"/>
  <c r="F135" i="1"/>
  <c r="F134" i="1"/>
  <c r="F133" i="1"/>
  <c r="F132" i="1"/>
  <c r="F131" i="1"/>
  <c r="F129" i="1"/>
  <c r="F128" i="1"/>
  <c r="F127" i="1"/>
  <c r="F125" i="1"/>
  <c r="F124" i="1"/>
  <c r="F123" i="1"/>
  <c r="F121" i="1"/>
  <c r="F120" i="1"/>
  <c r="F119" i="1"/>
  <c r="F118" i="1"/>
  <c r="F117" i="1"/>
  <c r="F116" i="1"/>
  <c r="F115" i="1"/>
  <c r="F114" i="1"/>
  <c r="F113" i="1"/>
  <c r="F111" i="1"/>
  <c r="F110" i="1"/>
  <c r="F109" i="1"/>
  <c r="F108" i="1"/>
  <c r="F106" i="1"/>
  <c r="F105" i="1"/>
  <c r="F104" i="1"/>
  <c r="F103" i="1"/>
  <c r="F101" i="1"/>
  <c r="F100" i="1"/>
  <c r="F99" i="1"/>
  <c r="F98" i="1"/>
  <c r="F97" i="1"/>
  <c r="F94" i="1"/>
  <c r="F93" i="1"/>
  <c r="F92" i="1"/>
  <c r="F91" i="1"/>
  <c r="F90" i="1"/>
  <c r="F89" i="1"/>
  <c r="F87" i="1"/>
  <c r="F85" i="1"/>
  <c r="F84" i="1"/>
  <c r="F83" i="1"/>
  <c r="F82" i="1"/>
  <c r="F80" i="1"/>
  <c r="F79" i="1"/>
  <c r="F78" i="1"/>
  <c r="F77" i="1"/>
  <c r="F76" i="1"/>
  <c r="F74" i="1"/>
  <c r="F72" i="1"/>
  <c r="F71" i="1"/>
  <c r="F70" i="1"/>
  <c r="F69" i="1"/>
  <c r="F68" i="1"/>
  <c r="F67" i="1"/>
  <c r="F66" i="1"/>
  <c r="F65" i="1"/>
  <c r="F64" i="1"/>
  <c r="F63" i="1"/>
  <c r="F62" i="1"/>
  <c r="F60" i="1"/>
  <c r="F58" i="1"/>
  <c r="F57" i="1"/>
  <c r="F56" i="1"/>
  <c r="F54" i="1"/>
  <c r="F53" i="1"/>
  <c r="F52" i="1"/>
  <c r="F51" i="1"/>
  <c r="F50" i="1"/>
  <c r="F49" i="1"/>
  <c r="F48" i="1"/>
  <c r="F46" i="1"/>
  <c r="F44" i="1"/>
  <c r="F43" i="1"/>
  <c r="F42" i="1"/>
  <c r="F41" i="1"/>
  <c r="F40" i="1"/>
  <c r="F39" i="1"/>
  <c r="F38" i="1"/>
  <c r="F37" i="1"/>
  <c r="F36" i="1"/>
  <c r="F35" i="1"/>
  <c r="F34" i="1"/>
  <c r="F33" i="1"/>
  <c r="F31" i="1"/>
  <c r="F30" i="1"/>
  <c r="F28" i="1"/>
  <c r="F27" i="1"/>
  <c r="F26" i="1"/>
  <c r="F24" i="1"/>
  <c r="F20" i="1"/>
  <c r="F19" i="1"/>
  <c r="F18" i="1"/>
  <c r="F17" i="1"/>
  <c r="F16" i="1"/>
  <c r="F15" i="1"/>
  <c r="F14" i="1"/>
  <c r="F12" i="1"/>
  <c r="F11" i="1"/>
  <c r="F10" i="1"/>
  <c r="F9" i="1"/>
  <c r="F8" i="1"/>
  <c r="F7" i="1"/>
  <c r="F95" i="1"/>
  <c r="K165" i="1"/>
  <c r="K167" i="1" s="1"/>
  <c r="K170" i="1"/>
  <c r="H102" i="1"/>
  <c r="H45" i="1"/>
  <c r="F45" i="1" l="1"/>
  <c r="K178" i="1" l="1"/>
  <c r="K157" i="1"/>
  <c r="K152" i="1"/>
  <c r="K145" i="1"/>
  <c r="K141" i="1"/>
  <c r="K136" i="1"/>
  <c r="K126" i="1"/>
  <c r="K122" i="1"/>
  <c r="K112" i="1"/>
  <c r="K107" i="1"/>
  <c r="K102" i="1"/>
  <c r="K96" i="1"/>
  <c r="K86" i="1"/>
  <c r="K81" i="1"/>
  <c r="K73" i="1"/>
  <c r="K55" i="1"/>
  <c r="K25" i="1"/>
  <c r="K13" i="1"/>
  <c r="J25" i="1"/>
  <c r="L73" i="1"/>
  <c r="K88" i="1" l="1"/>
  <c r="K159" i="1" s="1"/>
  <c r="K75" i="1"/>
  <c r="K47" i="1"/>
  <c r="N73" i="1"/>
  <c r="J73" i="1"/>
  <c r="I73" i="1"/>
  <c r="N178" i="1"/>
  <c r="L178" i="1"/>
  <c r="J178" i="1"/>
  <c r="I178" i="1"/>
  <c r="N165" i="1"/>
  <c r="N167" i="1" s="1"/>
  <c r="L165" i="1"/>
  <c r="L167" i="1" s="1"/>
  <c r="J165" i="1"/>
  <c r="J167" i="1" s="1"/>
  <c r="I165" i="1"/>
  <c r="I167" i="1" s="1"/>
  <c r="N136" i="1"/>
  <c r="L136" i="1"/>
  <c r="J136" i="1"/>
  <c r="I136" i="1"/>
  <c r="H136" i="1"/>
  <c r="N86" i="1"/>
  <c r="L86" i="1"/>
  <c r="J86" i="1"/>
  <c r="I86" i="1"/>
  <c r="N13" i="1"/>
  <c r="L13" i="1"/>
  <c r="J13" i="1"/>
  <c r="H13" i="1"/>
  <c r="N32" i="1"/>
  <c r="L32" i="1"/>
  <c r="J32" i="1"/>
  <c r="I32" i="1"/>
  <c r="N29" i="1"/>
  <c r="L29" i="1"/>
  <c r="J29" i="1"/>
  <c r="I29" i="1"/>
  <c r="N25" i="1"/>
  <c r="L25" i="1"/>
  <c r="I25" i="1"/>
  <c r="N170" i="1"/>
  <c r="L170" i="1"/>
  <c r="J170" i="1"/>
  <c r="I170" i="1"/>
  <c r="H170" i="1"/>
  <c r="H165" i="1"/>
  <c r="H167" i="1" s="1"/>
  <c r="N122" i="1"/>
  <c r="L122" i="1"/>
  <c r="J122" i="1"/>
  <c r="I122" i="1"/>
  <c r="H122" i="1"/>
  <c r="H126" i="1"/>
  <c r="N157" i="1"/>
  <c r="L157" i="1"/>
  <c r="J157" i="1"/>
  <c r="I157" i="1"/>
  <c r="N152" i="1"/>
  <c r="L152" i="1"/>
  <c r="J152" i="1"/>
  <c r="I152" i="1"/>
  <c r="H152" i="1"/>
  <c r="H157" i="1"/>
  <c r="N145" i="1"/>
  <c r="L145" i="1"/>
  <c r="J145" i="1"/>
  <c r="I145" i="1"/>
  <c r="H145" i="1"/>
  <c r="N141" i="1"/>
  <c r="L141" i="1"/>
  <c r="J141" i="1"/>
  <c r="I141" i="1"/>
  <c r="H141" i="1"/>
  <c r="N126" i="1"/>
  <c r="L126" i="1"/>
  <c r="J126" i="1"/>
  <c r="I126" i="1"/>
  <c r="N130" i="1"/>
  <c r="L130" i="1"/>
  <c r="J130" i="1"/>
  <c r="I130" i="1"/>
  <c r="H130" i="1"/>
  <c r="N112" i="1"/>
  <c r="L112" i="1"/>
  <c r="J112" i="1"/>
  <c r="I112" i="1"/>
  <c r="H112" i="1"/>
  <c r="N107" i="1"/>
  <c r="L107" i="1"/>
  <c r="I107" i="1"/>
  <c r="H107" i="1"/>
  <c r="N102" i="1"/>
  <c r="L102" i="1"/>
  <c r="J102" i="1"/>
  <c r="I102" i="1"/>
  <c r="N96" i="1"/>
  <c r="L96" i="1"/>
  <c r="J96" i="1"/>
  <c r="I96" i="1"/>
  <c r="H96" i="1"/>
  <c r="H86" i="1"/>
  <c r="N81" i="1"/>
  <c r="L81" i="1"/>
  <c r="J81" i="1"/>
  <c r="I81" i="1"/>
  <c r="H81" i="1"/>
  <c r="N55" i="1"/>
  <c r="L55" i="1"/>
  <c r="J55" i="1"/>
  <c r="I55" i="1"/>
  <c r="H55" i="1"/>
  <c r="H32" i="1"/>
  <c r="H25" i="1"/>
  <c r="I47" i="1" l="1"/>
  <c r="F107" i="1"/>
  <c r="F157" i="1"/>
  <c r="F32" i="1"/>
  <c r="F29" i="1"/>
  <c r="F130" i="1"/>
  <c r="F102" i="1"/>
  <c r="F170" i="1"/>
  <c r="F145" i="1"/>
  <c r="F136" i="1"/>
  <c r="F141" i="1"/>
  <c r="F126" i="1"/>
  <c r="F112" i="1"/>
  <c r="F96" i="1"/>
  <c r="F86" i="1"/>
  <c r="F73" i="1"/>
  <c r="F122" i="1"/>
  <c r="F13" i="1"/>
  <c r="F178" i="1"/>
  <c r="F152" i="1"/>
  <c r="F55" i="1"/>
  <c r="F167" i="1"/>
  <c r="F165" i="1"/>
  <c r="F25" i="1"/>
  <c r="F81" i="1"/>
  <c r="K161" i="1"/>
  <c r="K173" i="1" s="1"/>
  <c r="K180" i="1" s="1"/>
  <c r="H88" i="1"/>
  <c r="H159" i="1" s="1"/>
  <c r="N88" i="1"/>
  <c r="N159" i="1" s="1"/>
  <c r="J88" i="1"/>
  <c r="J159" i="1" s="1"/>
  <c r="L88" i="1"/>
  <c r="L159" i="1" s="1"/>
  <c r="N47" i="1"/>
  <c r="J47" i="1"/>
  <c r="L47" i="1"/>
  <c r="H75" i="1"/>
  <c r="H47" i="1"/>
  <c r="I75" i="1"/>
  <c r="N75" i="1"/>
  <c r="I88" i="1"/>
  <c r="I159" i="1" s="1"/>
  <c r="L75" i="1"/>
  <c r="J75" i="1"/>
  <c r="F75" i="1" l="1"/>
  <c r="F88" i="1"/>
  <c r="F159" i="1"/>
  <c r="F47" i="1"/>
  <c r="L161" i="1"/>
  <c r="I161" i="1"/>
  <c r="N161" i="1"/>
  <c r="J161" i="1"/>
  <c r="H161" i="1"/>
  <c r="H173" i="1" l="1"/>
  <c r="F161" i="1"/>
  <c r="N173" i="1"/>
  <c r="N180" i="1" s="1"/>
  <c r="I173" i="1"/>
  <c r="I180" i="1" s="1"/>
  <c r="J173" i="1"/>
  <c r="J180" i="1" s="1"/>
  <c r="L173" i="1"/>
  <c r="L180" i="1" s="1"/>
  <c r="H180" i="1" l="1"/>
  <c r="F173" i="1"/>
  <c r="F18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Ivan Heggelund</author>
  </authors>
  <commentList>
    <comment ref="G4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Ivan Heggelund:</t>
        </r>
        <r>
          <rPr>
            <sz val="9"/>
            <color indexed="81"/>
            <rFont val="Tahoma"/>
            <family val="2"/>
          </rPr>
          <t xml:space="preserve">
Åpen hall inntekter lag er kun internt i HB
</t>
        </r>
      </text>
    </comment>
    <comment ref="G7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Ivan Heggelund:</t>
        </r>
        <r>
          <rPr>
            <sz val="9"/>
            <color indexed="81"/>
            <rFont val="Tahoma"/>
            <family val="2"/>
          </rPr>
          <t xml:space="preserve">
Åpen hall utgifter til lag er kun internt i HB
</t>
        </r>
      </text>
    </comment>
    <comment ref="K7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Ivan Heggelund:</t>
        </r>
        <r>
          <rPr>
            <sz val="9"/>
            <color indexed="81"/>
            <rFont val="Tahoma"/>
            <family val="2"/>
          </rPr>
          <t xml:space="preserve">
60 +
</t>
        </r>
      </text>
    </comment>
    <comment ref="G9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Ivan Heggelund:</t>
        </r>
        <r>
          <rPr>
            <sz val="9"/>
            <color indexed="81"/>
            <rFont val="Tahoma"/>
            <family val="2"/>
          </rPr>
          <t xml:space="preserve">
Oldermannsligaens husleie korrigeres
</t>
        </r>
      </text>
    </comment>
  </commentList>
</comments>
</file>

<file path=xl/sharedStrings.xml><?xml version="1.0" encoding="utf-8"?>
<sst xmlns="http://schemas.openxmlformats.org/spreadsheetml/2006/main" count="250" uniqueCount="217">
  <si>
    <t/>
  </si>
  <si>
    <t>Konto</t>
  </si>
  <si>
    <t>Navn</t>
  </si>
  <si>
    <t>3100</t>
  </si>
  <si>
    <t>Salgsinntekter kiosk/kafeteria</t>
  </si>
  <si>
    <t>3110</t>
  </si>
  <si>
    <t>Salg matriell og utstyr</t>
  </si>
  <si>
    <t>3120</t>
  </si>
  <si>
    <t>Salg dugnader o.l</t>
  </si>
  <si>
    <t>3150</t>
  </si>
  <si>
    <t>Sponsorinntekter o.l</t>
  </si>
  <si>
    <t>3220</t>
  </si>
  <si>
    <t>Kursinntekter</t>
  </si>
  <si>
    <t>Salgsinntekt, avgiftsfri</t>
  </si>
  <si>
    <t>3410</t>
  </si>
  <si>
    <t>Tilskudd mva refusjon</t>
  </si>
  <si>
    <t>3420</t>
  </si>
  <si>
    <t>Lam fra OK via Norges idrettsforbund</t>
  </si>
  <si>
    <t>3430</t>
  </si>
  <si>
    <t>Hodestøtte</t>
  </si>
  <si>
    <t>3440</t>
  </si>
  <si>
    <t>Bydelstilskudd/Åpen hall</t>
  </si>
  <si>
    <t>3450</t>
  </si>
  <si>
    <t>Driftstøtte bane / anlegg</t>
  </si>
  <si>
    <t>Offentlig tilskudd/refusjon</t>
  </si>
  <si>
    <t>3620</t>
  </si>
  <si>
    <t>Leieinntekt bane/hall</t>
  </si>
  <si>
    <t>Leieinntekt</t>
  </si>
  <si>
    <t>3700</t>
  </si>
  <si>
    <t>Provisjonsinntekter</t>
  </si>
  <si>
    <t>Provisjonsinntekt</t>
  </si>
  <si>
    <t>3910</t>
  </si>
  <si>
    <t>Treningsavgifter</t>
  </si>
  <si>
    <t>3920</t>
  </si>
  <si>
    <t xml:space="preserve">Spillerlisenser o.l </t>
  </si>
  <si>
    <t>3950</t>
  </si>
  <si>
    <t>Grasrotmidler</t>
  </si>
  <si>
    <t>3960</t>
  </si>
  <si>
    <t>3970</t>
  </si>
  <si>
    <t>Billettinntekter</t>
  </si>
  <si>
    <t>3980</t>
  </si>
  <si>
    <t>Inntekter egne arrangement</t>
  </si>
  <si>
    <t>Annen driftsrelatert inntekt</t>
  </si>
  <si>
    <t>Driftsinntekter</t>
  </si>
  <si>
    <t>4300</t>
  </si>
  <si>
    <t>Varekjøp kiosk / kafeteria</t>
  </si>
  <si>
    <t>4301</t>
  </si>
  <si>
    <t>Varesvinn kafeteria</t>
  </si>
  <si>
    <t>4310</t>
  </si>
  <si>
    <t>Varekjøp matriell/ utstyr videresalg</t>
  </si>
  <si>
    <t>4320</t>
  </si>
  <si>
    <t>Kjøp dugnadsvarer</t>
  </si>
  <si>
    <t>4390</t>
  </si>
  <si>
    <t>Beholdningsendring</t>
  </si>
  <si>
    <t>Forbruk av innkjøpte varer for vidersalg</t>
  </si>
  <si>
    <t>4600</t>
  </si>
  <si>
    <t>Påmelding krets / forbund ( seriespill)</t>
  </si>
  <si>
    <t>4610</t>
  </si>
  <si>
    <t>Spilleroverganger / gebyr</t>
  </si>
  <si>
    <t>4620</t>
  </si>
  <si>
    <t>Cup / turnering lag</t>
  </si>
  <si>
    <t>4625</t>
  </si>
  <si>
    <t>NM deltagelse</t>
  </si>
  <si>
    <t>4635</t>
  </si>
  <si>
    <t>Spillerutvikling/trening/instruksjon</t>
  </si>
  <si>
    <t>4640</t>
  </si>
  <si>
    <t>Leie Bane/ hall</t>
  </si>
  <si>
    <t>4650</t>
  </si>
  <si>
    <t>Materiell / utstyr felles</t>
  </si>
  <si>
    <t>4670</t>
  </si>
  <si>
    <t>Håndballskole</t>
  </si>
  <si>
    <t>4680</t>
  </si>
  <si>
    <t>Andre utgifter spillere</t>
  </si>
  <si>
    <t>4690</t>
  </si>
  <si>
    <t>Utgifter Åpen hall/ Loppetassen</t>
  </si>
  <si>
    <t>Driftskostnader</t>
  </si>
  <si>
    <t>5300</t>
  </si>
  <si>
    <t>Styrehonorarer</t>
  </si>
  <si>
    <t>5310</t>
  </si>
  <si>
    <t>Trenerhonorarer</t>
  </si>
  <si>
    <t>Andre Honorarer</t>
  </si>
  <si>
    <t>Annen oppgavepliktig godtgjørelse</t>
  </si>
  <si>
    <t>5900</t>
  </si>
  <si>
    <t>Gave til ledere, trenere o.l</t>
  </si>
  <si>
    <t>Annen personalkostnad</t>
  </si>
  <si>
    <t>6360</t>
  </si>
  <si>
    <t>Renhold</t>
  </si>
  <si>
    <t>Kostnader lokaler</t>
  </si>
  <si>
    <t>6540</t>
  </si>
  <si>
    <t>Inventar/utstyr</t>
  </si>
  <si>
    <t>6550</t>
  </si>
  <si>
    <t>Datakostnader</t>
  </si>
  <si>
    <t>Verktøy, inventar og driftsmateriale som</t>
  </si>
  <si>
    <t>6600</t>
  </si>
  <si>
    <t>Reparasjon og vedlikehold bygninger</t>
  </si>
  <si>
    <t>Rearasjon og vedlikehold</t>
  </si>
  <si>
    <t>6780</t>
  </si>
  <si>
    <t>Adm.kostnader utsendelse medlem/trening</t>
  </si>
  <si>
    <t>Fremmed tjenester</t>
  </si>
  <si>
    <t>6800</t>
  </si>
  <si>
    <t>Kontorrekvisita</t>
  </si>
  <si>
    <t>6860</t>
  </si>
  <si>
    <t>Møte, kurs, oppdatering o.l.</t>
  </si>
  <si>
    <t>6900</t>
  </si>
  <si>
    <t>Telefon</t>
  </si>
  <si>
    <t>6910</t>
  </si>
  <si>
    <t>Datakommunikasjon</t>
  </si>
  <si>
    <t>7100</t>
  </si>
  <si>
    <t>Bilgodtgjørese oppgavepliktig</t>
  </si>
  <si>
    <t>7140</t>
  </si>
  <si>
    <t>Reisekostnader</t>
  </si>
  <si>
    <t>Kostnad og godtgjørelse for reise, diett</t>
  </si>
  <si>
    <t>7210</t>
  </si>
  <si>
    <t>Sponsorkostnader/fordeling lag</t>
  </si>
  <si>
    <t>7220</t>
  </si>
  <si>
    <t>Dugnadspenger fordeling lag</t>
  </si>
  <si>
    <t>Provisjonskostnad</t>
  </si>
  <si>
    <t>7320</t>
  </si>
  <si>
    <t>Reklame / annonser</t>
  </si>
  <si>
    <t>7350</t>
  </si>
  <si>
    <t>Arrangement/ sosial tilstelning lag</t>
  </si>
  <si>
    <t>Arrangement/ tilstelninger</t>
  </si>
  <si>
    <t>Salgs-, reklame- og representasjoskostna</t>
  </si>
  <si>
    <t>7420</t>
  </si>
  <si>
    <t>Gaver / premier</t>
  </si>
  <si>
    <t>7430</t>
  </si>
  <si>
    <t>7460</t>
  </si>
  <si>
    <t>Gaver og utmerkelser</t>
  </si>
  <si>
    <t>Kontingent og gave</t>
  </si>
  <si>
    <t>7500</t>
  </si>
  <si>
    <t>Spillerlisens/ forsikring spillere</t>
  </si>
  <si>
    <t>7510</t>
  </si>
  <si>
    <t>Forsikring</t>
  </si>
  <si>
    <t>Forsikringspremie, garanti- og serviceko</t>
  </si>
  <si>
    <t>7710</t>
  </si>
  <si>
    <t>Møtekostnader</t>
  </si>
  <si>
    <t>7720</t>
  </si>
  <si>
    <t>Årsmøtekostnader</t>
  </si>
  <si>
    <t>7770</t>
  </si>
  <si>
    <t>Bank og kortgebyr</t>
  </si>
  <si>
    <t>7798</t>
  </si>
  <si>
    <t>Øresavrunding</t>
  </si>
  <si>
    <t>Annen kostnad</t>
  </si>
  <si>
    <t>7830</t>
  </si>
  <si>
    <t>Tap på fordringer</t>
  </si>
  <si>
    <t>7840</t>
  </si>
  <si>
    <t>Tap ved tyveri/innbrudd.</t>
  </si>
  <si>
    <t>Tap o l</t>
  </si>
  <si>
    <t>Andre driftskostnader</t>
  </si>
  <si>
    <t>Driftsresultat</t>
  </si>
  <si>
    <t>8050</t>
  </si>
  <si>
    <t>Annen renteinntekt</t>
  </si>
  <si>
    <t>Finansinntekter</t>
  </si>
  <si>
    <t>8150</t>
  </si>
  <si>
    <t>Annen rentekostnad</t>
  </si>
  <si>
    <t>Finanskostnader</t>
  </si>
  <si>
    <t>8950</t>
  </si>
  <si>
    <t>Overført annen egenkapital</t>
  </si>
  <si>
    <t>Overføringer og disponeringer</t>
  </si>
  <si>
    <t>Leieinntekter klubbhus</t>
  </si>
  <si>
    <t>Medlemskontingenter</t>
  </si>
  <si>
    <t>Inntekter lotteri/bingo/basar</t>
  </si>
  <si>
    <t>Lønnsrelaterte kostnader</t>
  </si>
  <si>
    <t>Renovasjon, vann, avløp o.l</t>
  </si>
  <si>
    <t>Lys, varme o.l</t>
  </si>
  <si>
    <t>Festeavgift Oslo kommune</t>
  </si>
  <si>
    <t>Andre kostnader lokaler</t>
  </si>
  <si>
    <t>Leie kontormaskiner</t>
  </si>
  <si>
    <t>Reparasjon og vedlikehold av utstyr</t>
  </si>
  <si>
    <t>Revisjon og regnskapshonorar</t>
  </si>
  <si>
    <t>Kontorrelaterte kostnader</t>
  </si>
  <si>
    <t>Porto o.l</t>
  </si>
  <si>
    <t>Andre kostnader</t>
  </si>
  <si>
    <t>Purregebyr o.l</t>
  </si>
  <si>
    <t>Kontrollsum</t>
  </si>
  <si>
    <t>Klubbavis/spilleprogram/terminliste</t>
  </si>
  <si>
    <t>Tilskudd Oslo idrettskrets</t>
  </si>
  <si>
    <t>Kampkostnader</t>
  </si>
  <si>
    <t xml:space="preserve">Vedlikehold bane / anlegg </t>
  </si>
  <si>
    <t>Aviser tidskrifter o.l</t>
  </si>
  <si>
    <t>Andre salgskostnader</t>
  </si>
  <si>
    <t>Innkommet tidligere års fordringer</t>
  </si>
  <si>
    <t>Årsresultat</t>
  </si>
  <si>
    <t>Utgifter egne arrangement</t>
  </si>
  <si>
    <t>Bortsatt instruksjon/veiledning</t>
  </si>
  <si>
    <t>Periodisering tilskudd</t>
  </si>
  <si>
    <t>Laginntekter, dugnader ol</t>
  </si>
  <si>
    <t>Dommerhonorarer</t>
  </si>
  <si>
    <t>Vinterdrift/brøting bane</t>
  </si>
  <si>
    <t>Tildelt andel av overskudd fra HS</t>
  </si>
  <si>
    <t>Utgifter egne arrangementer</t>
  </si>
  <si>
    <t>Trenerutdanning / oppdatering</t>
  </si>
  <si>
    <t>Dommerutdanning / oppdatering</t>
  </si>
  <si>
    <t>Reperasjon av bane og anlegg</t>
  </si>
  <si>
    <t>Tilskudd kretser og forbund</t>
  </si>
  <si>
    <t>Kurs o.l</t>
  </si>
  <si>
    <t>Bekledning, utstyr o.l</t>
  </si>
  <si>
    <t>Andre honorarer</t>
  </si>
  <si>
    <t>Overført Marhafondet</t>
  </si>
  <si>
    <t>Inntekter aktivitetskole</t>
  </si>
  <si>
    <t>Korreksjoner</t>
  </si>
  <si>
    <t xml:space="preserve">Lisens - forsikring </t>
  </si>
  <si>
    <t>Bøter krets og forbund</t>
  </si>
  <si>
    <t xml:space="preserve">Kontingenter o.l </t>
  </si>
  <si>
    <t>Inntekter dugnad o.l ( ikke varesalg)- andre inntekter</t>
  </si>
  <si>
    <t>Dommerrefusjoner o.l</t>
  </si>
  <si>
    <t>Regnskap 2018</t>
  </si>
  <si>
    <t>Budsjett 2019</t>
  </si>
  <si>
    <t>Samlebudsjett 2019 Vestli Idrettslag</t>
  </si>
  <si>
    <t>Fotball 2019</t>
  </si>
  <si>
    <t>Oldermannsl. 2019</t>
  </si>
  <si>
    <t>Allidrett 2019</t>
  </si>
  <si>
    <t>Hovedstyret 2019</t>
  </si>
  <si>
    <t>Volleyball 2019</t>
  </si>
  <si>
    <t>Dans 2019</t>
  </si>
  <si>
    <t>Håndball 2019</t>
  </si>
  <si>
    <t>Andre tilskudd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</si>
</sst>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"/>
    <numFmt numFmtId="165" formatCode="###\ ###\ ##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9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18"/>
      <color indexed="8"/>
      <name val="Arial"/>
      <family val="2"/>
    </font>
    <font>
      <b/>
      <sz val="11"/>
      <color theme="0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48118533890809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65" fontId="3" fillId="0" borderId="0" xfId="0" applyNumberFormat="1" applyFont="1"/>
    <xf numFmtId="165" fontId="4" fillId="0" borderId="0" xfId="0" applyNumberFormat="1" applyFont="1"/>
    <xf numFmtId="165" fontId="5" fillId="2" borderId="0" xfId="0" applyNumberFormat="1" applyFont="1" applyFill="1"/>
    <xf numFmtId="165" fontId="6" fillId="3" borderId="0" xfId="0" applyNumberFormat="1" applyFont="1" applyFill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5" fontId="8" fillId="0" borderId="0" xfId="0" applyNumberFormat="1" applyFont="1"/>
    <xf numFmtId="0" fontId="7" fillId="0" borderId="0" xfId="0" applyFont="1"/>
    <xf numFmtId="0" fontId="2" fillId="5" borderId="0" xfId="0" applyFont="1" applyFill="1"/>
    <xf numFmtId="0" fontId="1" fillId="0" borderId="0" xfId="0" applyFont="1"/>
    <xf numFmtId="165" fontId="5" fillId="0" borderId="0" xfId="0" applyNumberFormat="1" applyFont="1"/>
    <xf numFmtId="165" fontId="9" fillId="0" borderId="0" xfId="0" applyNumberFormat="1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5" fontId="6" fillId="0" borderId="0" xfId="0" applyNumberFormat="1" applyFont="1"/>
    <xf numFmtId="0" fontId="14" fillId="0" borderId="0" xfId="0" applyFont="1"/>
    <xf numFmtId="0" fontId="0" fillId="0" borderId="0" xfId="0" applyAlignment="1">
      <alignment horizontal="left"/>
    </xf>
    <xf numFmtId="3" fontId="12" fillId="0" borderId="0" xfId="0" applyNumberFormat="1" applyFont="1"/>
    <xf numFmtId="3" fontId="15" fillId="0" borderId="0" xfId="0" applyNumberFormat="1" applyFont="1"/>
    <xf numFmtId="3" fontId="16" fillId="0" borderId="0" xfId="0" applyNumberFormat="1" applyFont="1"/>
    <xf numFmtId="3" fontId="16" fillId="4" borderId="0" xfId="0" applyNumberFormat="1" applyFont="1" applyFill="1"/>
    <xf numFmtId="3" fontId="10" fillId="0" borderId="0" xfId="0" applyNumberFormat="1" applyFont="1"/>
    <xf numFmtId="3" fontId="12" fillId="0" borderId="0" xfId="0" applyNumberFormat="1" applyFont="1" applyAlignment="1">
      <alignment horizontal="left"/>
    </xf>
    <xf numFmtId="3" fontId="15" fillId="0" borderId="0" xfId="0" applyNumberFormat="1" applyFont="1" applyAlignment="1">
      <alignment horizontal="left"/>
    </xf>
    <xf numFmtId="3" fontId="18" fillId="0" borderId="0" xfId="0" applyNumberFormat="1" applyFont="1"/>
    <xf numFmtId="3" fontId="9" fillId="0" borderId="0" xfId="0" applyNumberFormat="1" applyFont="1"/>
    <xf numFmtId="0" fontId="1" fillId="6" borderId="0" xfId="0" applyFont="1" applyFill="1"/>
    <xf numFmtId="3" fontId="9" fillId="4" borderId="0" xfId="0" applyNumberFormat="1" applyFont="1" applyFill="1"/>
    <xf numFmtId="3" fontId="9" fillId="8" borderId="0" xfId="0" applyNumberFormat="1" applyFont="1" applyFill="1"/>
    <xf numFmtId="3" fontId="16" fillId="8" borderId="0" xfId="0" applyNumberFormat="1" applyFont="1" applyFill="1"/>
    <xf numFmtId="3" fontId="17" fillId="10" borderId="0" xfId="0" applyNumberFormat="1" applyFont="1" applyFill="1"/>
    <xf numFmtId="3" fontId="9" fillId="9" borderId="0" xfId="0" applyNumberFormat="1" applyFont="1" applyFill="1"/>
    <xf numFmtId="3" fontId="16" fillId="9" borderId="0" xfId="0" applyNumberFormat="1" applyFont="1" applyFill="1"/>
    <xf numFmtId="3" fontId="9" fillId="10" borderId="0" xfId="0" applyNumberFormat="1" applyFont="1" applyFill="1"/>
    <xf numFmtId="3" fontId="16" fillId="11" borderId="0" xfId="0" applyNumberFormat="1" applyFont="1" applyFill="1"/>
    <xf numFmtId="3" fontId="9" fillId="11" borderId="0" xfId="0" applyNumberFormat="1" applyFont="1" applyFill="1"/>
    <xf numFmtId="3" fontId="9" fillId="7" borderId="0" xfId="0" applyNumberFormat="1" applyFont="1" applyFill="1"/>
    <xf numFmtId="164" fontId="20" fillId="5" borderId="0" xfId="0" applyNumberFormat="1" applyFont="1" applyFill="1"/>
    <xf numFmtId="0" fontId="20" fillId="5" borderId="0" xfId="0" applyFont="1" applyFill="1"/>
    <xf numFmtId="0" fontId="21" fillId="0" borderId="0" xfId="0" applyFont="1" applyAlignment="1">
      <alignment horizontal="left"/>
    </xf>
    <xf numFmtId="3" fontId="12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3" fontId="25" fillId="0" borderId="0" xfId="0" applyNumberFormat="1" applyFont="1"/>
    <xf numFmtId="3" fontId="26" fillId="0" borderId="0" xfId="0" applyNumberFormat="1" applyFont="1"/>
    <xf numFmtId="1" fontId="3" fillId="0" borderId="0" xfId="0" applyNumberFormat="1" applyFont="1" applyAlignment="1">
      <alignment horizontal="left"/>
    </xf>
    <xf numFmtId="3" fontId="5" fillId="0" borderId="0" xfId="0" applyNumberFormat="1" applyFont="1"/>
    <xf numFmtId="164" fontId="20" fillId="5" borderId="0" xfId="0" applyNumberFormat="1" applyFont="1" applyFill="1" applyAlignment="1">
      <alignment horizontal="right"/>
    </xf>
    <xf numFmtId="164" fontId="27" fillId="5" borderId="0" xfId="0" applyNumberFormat="1" applyFont="1" applyFill="1" applyAlignment="1">
      <alignment horizontal="right"/>
    </xf>
    <xf numFmtId="165" fontId="9" fillId="0" borderId="0" xfId="0" applyNumberFormat="1" applyFont="1"/>
    <xf numFmtId="0" fontId="1" fillId="0" borderId="0" xfId="0" applyFont="1"/>
    <xf numFmtId="0" fontId="19" fillId="0" borderId="0" xfId="0" applyFont="1"/>
    <xf numFmtId="0" fontId="0" fillId="0" borderId="0" xfId="0"/>
    <xf numFmtId="164" fontId="20" fillId="5" borderId="0" xfId="0" applyNumberFormat="1" applyFont="1" applyFill="1"/>
    <xf numFmtId="0" fontId="20" fillId="5" borderId="0" xfId="0" applyFont="1" applyFill="1"/>
    <xf numFmtId="165" fontId="9" fillId="4" borderId="0" xfId="0" applyNumberFormat="1" applyFont="1" applyFill="1"/>
    <xf numFmtId="0" fontId="1" fillId="4" borderId="0" xfId="0" applyFont="1" applyFill="1"/>
    <xf numFmtId="165" fontId="9" fillId="8" borderId="0" xfId="0" applyNumberFormat="1" applyFont="1" applyFill="1"/>
    <xf numFmtId="0" fontId="1" fillId="8" borderId="0" xfId="0" applyFont="1" applyFill="1"/>
    <xf numFmtId="165" fontId="13" fillId="7" borderId="0" xfId="0" applyNumberFormat="1" applyFont="1" applyFill="1"/>
    <xf numFmtId="0" fontId="14" fillId="7" borderId="0" xfId="0" applyFont="1" applyFill="1"/>
    <xf numFmtId="165" fontId="9" fillId="11" borderId="0" xfId="0" applyNumberFormat="1" applyFont="1" applyFill="1"/>
    <xf numFmtId="0" fontId="1" fillId="11" borderId="0" xfId="0" applyFont="1" applyFill="1"/>
    <xf numFmtId="165" fontId="4" fillId="0" borderId="0" xfId="0" applyNumberFormat="1" applyFont="1"/>
    <xf numFmtId="165" fontId="9" fillId="9" borderId="0" xfId="0" applyNumberFormat="1" applyFont="1" applyFill="1"/>
    <xf numFmtId="0" fontId="1" fillId="9" borderId="0" xfId="0" applyFont="1" applyFill="1"/>
    <xf numFmtId="165" fontId="13" fillId="10" borderId="0" xfId="0" applyNumberFormat="1" applyFont="1" applyFill="1"/>
    <xf numFmtId="0" fontId="14" fillId="10" borderId="0" xfId="0" applyFont="1" applyFill="1"/>
    <xf numFmtId="165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E1FB"/>
      <color rgb="FF57A95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80"/>
  <sheetViews>
    <sheetView tabSelected="1" topLeftCell="C1" workbookViewId="0">
      <selection sqref="A1:F180"/>
    </sheetView>
  </sheetViews>
  <sheetFormatPr baseColWidth="10" defaultRowHeight="15" x14ac:dyDescent="0.25"/>
  <cols>
    <col min="1" max="1" width="11.42578125" hidden="1" customWidth="1"/>
    <col min="2" max="2" width="5.7109375" hidden="1" customWidth="1"/>
    <col min="3" max="3" width="15" customWidth="1"/>
    <col min="4" max="4" width="47.42578125" customWidth="1"/>
    <col min="5" max="5" width="25.5703125" customWidth="1"/>
    <col min="6" max="6" width="21" customWidth="1"/>
    <col min="7" max="7" width="14.42578125" customWidth="1"/>
    <col min="8" max="8" width="19" customWidth="1"/>
    <col min="9" max="9" width="17.7109375" customWidth="1"/>
    <col min="10" max="10" width="15" customWidth="1"/>
    <col min="11" max="11" width="15.85546875" customWidth="1"/>
    <col min="12" max="12" width="16.5703125" customWidth="1"/>
    <col min="13" max="13" width="12.140625" customWidth="1"/>
    <col min="14" max="14" width="19.140625" customWidth="1"/>
  </cols>
  <sheetData>
    <row r="1" spans="1:14" x14ac:dyDescent="0.25">
      <c r="A1" s="51" t="s">
        <v>208</v>
      </c>
      <c r="B1" s="52"/>
      <c r="C1" s="52"/>
      <c r="D1" s="52"/>
    </row>
    <row r="2" spans="1:14" x14ac:dyDescent="0.25">
      <c r="A2" s="52"/>
      <c r="B2" s="52"/>
      <c r="C2" s="52"/>
      <c r="D2" s="52"/>
    </row>
    <row r="5" spans="1:14" s="9" customFormat="1" x14ac:dyDescent="0.25">
      <c r="A5" s="38" t="s">
        <v>0</v>
      </c>
      <c r="B5" s="53" t="s">
        <v>1</v>
      </c>
      <c r="C5" s="54"/>
      <c r="D5" s="38" t="s">
        <v>2</v>
      </c>
      <c r="E5" s="48" t="s">
        <v>206</v>
      </c>
      <c r="F5" s="47" t="s">
        <v>207</v>
      </c>
      <c r="G5" s="38" t="s">
        <v>200</v>
      </c>
      <c r="H5" s="38" t="s">
        <v>212</v>
      </c>
      <c r="I5" s="38" t="s">
        <v>215</v>
      </c>
      <c r="J5" s="39" t="s">
        <v>209</v>
      </c>
      <c r="K5" s="39" t="s">
        <v>213</v>
      </c>
      <c r="L5" s="39" t="s">
        <v>211</v>
      </c>
      <c r="M5" s="39" t="s">
        <v>214</v>
      </c>
      <c r="N5" s="39" t="s">
        <v>210</v>
      </c>
    </row>
    <row r="7" spans="1:14" x14ac:dyDescent="0.25">
      <c r="C7" s="1" t="s">
        <v>3</v>
      </c>
      <c r="D7" s="1" t="s">
        <v>4</v>
      </c>
      <c r="E7" s="46">
        <v>-99949</v>
      </c>
      <c r="F7" s="18">
        <f t="shared" ref="F7:F38" si="0">SUM(G7:N7)</f>
        <v>-147000</v>
      </c>
      <c r="G7" s="18"/>
      <c r="H7" s="18">
        <v>-5000</v>
      </c>
      <c r="I7" s="18">
        <v>-70000</v>
      </c>
      <c r="J7" s="19">
        <v>-5000</v>
      </c>
      <c r="K7" s="19">
        <v>-60000</v>
      </c>
      <c r="L7" s="19"/>
      <c r="M7" s="19"/>
      <c r="N7" s="19">
        <v>-7000</v>
      </c>
    </row>
    <row r="8" spans="1:14" x14ac:dyDescent="0.25">
      <c r="C8" s="1" t="s">
        <v>5</v>
      </c>
      <c r="D8" s="1" t="s">
        <v>6</v>
      </c>
      <c r="E8" s="46">
        <v>-18544</v>
      </c>
      <c r="F8" s="18">
        <f t="shared" si="0"/>
        <v>-10000</v>
      </c>
      <c r="G8" s="18"/>
      <c r="H8" s="18"/>
      <c r="I8" s="18">
        <v>0</v>
      </c>
      <c r="J8" s="19">
        <v>-10000</v>
      </c>
      <c r="K8" s="19">
        <v>0</v>
      </c>
      <c r="L8" s="19">
        <v>0</v>
      </c>
      <c r="M8" s="19"/>
      <c r="N8" s="19"/>
    </row>
    <row r="9" spans="1:14" x14ac:dyDescent="0.25">
      <c r="C9" s="1" t="s">
        <v>7</v>
      </c>
      <c r="D9" s="1" t="s">
        <v>8</v>
      </c>
      <c r="E9" s="46">
        <v>-23465</v>
      </c>
      <c r="F9" s="18">
        <f t="shared" si="0"/>
        <v>-40000</v>
      </c>
      <c r="G9" s="18"/>
      <c r="H9" s="18"/>
      <c r="I9" s="18">
        <v>-25000</v>
      </c>
      <c r="J9" s="19">
        <v>0</v>
      </c>
      <c r="K9" s="19">
        <v>-15000</v>
      </c>
      <c r="L9" s="19"/>
      <c r="M9" s="19"/>
      <c r="N9" s="19"/>
    </row>
    <row r="10" spans="1:14" x14ac:dyDescent="0.25">
      <c r="C10" s="1" t="s">
        <v>9</v>
      </c>
      <c r="D10" s="1" t="s">
        <v>10</v>
      </c>
      <c r="E10" s="46">
        <v>-184584</v>
      </c>
      <c r="F10" s="18">
        <f t="shared" si="0"/>
        <v>-70000</v>
      </c>
      <c r="G10" s="18"/>
      <c r="H10" s="18">
        <v>-10000</v>
      </c>
      <c r="I10" s="18">
        <v>-45000</v>
      </c>
      <c r="J10" s="19">
        <v>-15000</v>
      </c>
      <c r="K10" s="19"/>
      <c r="L10" s="19"/>
      <c r="M10" s="19"/>
      <c r="N10" s="19"/>
    </row>
    <row r="11" spans="1:14" x14ac:dyDescent="0.25">
      <c r="C11" s="5">
        <v>3160</v>
      </c>
      <c r="D11" s="7" t="s">
        <v>175</v>
      </c>
      <c r="E11" s="46">
        <v>0</v>
      </c>
      <c r="F11" s="18">
        <f t="shared" si="0"/>
        <v>0</v>
      </c>
      <c r="G11" s="18"/>
      <c r="H11" s="18"/>
      <c r="I11" s="18"/>
      <c r="J11" s="19">
        <v>0</v>
      </c>
      <c r="K11" s="19">
        <v>0</v>
      </c>
      <c r="L11" s="19"/>
      <c r="M11" s="19"/>
      <c r="N11" s="19"/>
    </row>
    <row r="12" spans="1:14" x14ac:dyDescent="0.25">
      <c r="C12" s="1" t="s">
        <v>11</v>
      </c>
      <c r="D12" s="1" t="s">
        <v>12</v>
      </c>
      <c r="E12" s="46">
        <v>-74500</v>
      </c>
      <c r="F12" s="18">
        <f t="shared" si="0"/>
        <v>-71500</v>
      </c>
      <c r="G12" s="18"/>
      <c r="H12" s="18"/>
      <c r="I12" s="18">
        <v>0</v>
      </c>
      <c r="J12" s="19">
        <v>0</v>
      </c>
      <c r="K12" s="19">
        <v>-60000</v>
      </c>
      <c r="L12" s="19">
        <v>0</v>
      </c>
      <c r="M12" s="19">
        <v>-11500</v>
      </c>
      <c r="N12" s="19"/>
    </row>
    <row r="13" spans="1:14" s="10" customFormat="1" x14ac:dyDescent="0.25">
      <c r="A13" s="49" t="s">
        <v>13</v>
      </c>
      <c r="B13" s="50"/>
      <c r="C13" s="49" t="s">
        <v>0</v>
      </c>
      <c r="D13" s="50"/>
      <c r="E13" s="26">
        <f>SUM(E7:E12)</f>
        <v>-401042</v>
      </c>
      <c r="F13" s="26">
        <f t="shared" si="0"/>
        <v>-338500</v>
      </c>
      <c r="G13" s="26"/>
      <c r="H13" s="20">
        <f>SUM(H7:H12)</f>
        <v>-15000</v>
      </c>
      <c r="I13" s="20">
        <f>SUM(I7:I12)</f>
        <v>-140000</v>
      </c>
      <c r="J13" s="20">
        <f t="shared" ref="J13:N13" si="1">SUM(J7:J12)</f>
        <v>-30000</v>
      </c>
      <c r="K13" s="20">
        <f t="shared" si="1"/>
        <v>-135000</v>
      </c>
      <c r="L13" s="20">
        <f t="shared" si="1"/>
        <v>0</v>
      </c>
      <c r="M13" s="20">
        <f t="shared" si="1"/>
        <v>-11500</v>
      </c>
      <c r="N13" s="20">
        <f t="shared" si="1"/>
        <v>-7000</v>
      </c>
    </row>
    <row r="14" spans="1:14" x14ac:dyDescent="0.25">
      <c r="E14" s="46">
        <v>0</v>
      </c>
      <c r="F14" s="18">
        <f t="shared" si="0"/>
        <v>0</v>
      </c>
      <c r="G14" s="18"/>
      <c r="H14" s="19"/>
      <c r="I14" s="19"/>
      <c r="J14" s="19"/>
      <c r="K14" s="19"/>
      <c r="L14" s="19"/>
      <c r="M14" s="19"/>
      <c r="N14" s="19"/>
    </row>
    <row r="15" spans="1:14" x14ac:dyDescent="0.25">
      <c r="C15" s="1" t="s">
        <v>14</v>
      </c>
      <c r="D15" s="1" t="s">
        <v>15</v>
      </c>
      <c r="E15" s="46">
        <v>-215665</v>
      </c>
      <c r="F15" s="18">
        <f t="shared" si="0"/>
        <v>-215000</v>
      </c>
      <c r="G15" s="18"/>
      <c r="H15" s="18">
        <v>-42100</v>
      </c>
      <c r="I15" s="18">
        <v>-60000</v>
      </c>
      <c r="J15" s="19">
        <v>-70000</v>
      </c>
      <c r="K15" s="19">
        <v>-30000</v>
      </c>
      <c r="L15" s="19">
        <v>-2400</v>
      </c>
      <c r="M15" s="19">
        <v>-7000</v>
      </c>
      <c r="N15" s="19">
        <v>-3500</v>
      </c>
    </row>
    <row r="16" spans="1:14" x14ac:dyDescent="0.25">
      <c r="C16" s="1" t="s">
        <v>16</v>
      </c>
      <c r="D16" s="1" t="s">
        <v>17</v>
      </c>
      <c r="E16" s="46">
        <v>-255292</v>
      </c>
      <c r="F16" s="18">
        <f t="shared" si="0"/>
        <v>-245500</v>
      </c>
      <c r="G16" s="18"/>
      <c r="H16" s="18">
        <v>0</v>
      </c>
      <c r="I16" s="18">
        <v>-65000</v>
      </c>
      <c r="J16" s="19">
        <v>-100000</v>
      </c>
      <c r="K16" s="19">
        <v>-50000</v>
      </c>
      <c r="L16" s="18">
        <v>-14500</v>
      </c>
      <c r="M16" s="18">
        <v>-16000</v>
      </c>
      <c r="N16" s="19"/>
    </row>
    <row r="17" spans="1:14" x14ac:dyDescent="0.25">
      <c r="C17" s="1" t="s">
        <v>18</v>
      </c>
      <c r="D17" s="1" t="s">
        <v>19</v>
      </c>
      <c r="E17" s="46">
        <v>-141500</v>
      </c>
      <c r="F17" s="18">
        <f t="shared" si="0"/>
        <v>-141750</v>
      </c>
      <c r="G17" s="18"/>
      <c r="H17" s="18">
        <v>0</v>
      </c>
      <c r="I17" s="18">
        <v>-32000</v>
      </c>
      <c r="J17" s="19">
        <v>-63000</v>
      </c>
      <c r="K17" s="19">
        <v>-21750</v>
      </c>
      <c r="L17" s="19">
        <v>-11500</v>
      </c>
      <c r="M17" s="19">
        <v>-13500</v>
      </c>
      <c r="N17" s="19"/>
    </row>
    <row r="18" spans="1:14" x14ac:dyDescent="0.25">
      <c r="C18" s="1" t="s">
        <v>20</v>
      </c>
      <c r="D18" s="1" t="s">
        <v>21</v>
      </c>
      <c r="E18" s="46">
        <v>-816110</v>
      </c>
      <c r="F18" s="18">
        <f t="shared" si="0"/>
        <v>-450000</v>
      </c>
      <c r="G18" s="18"/>
      <c r="H18" s="18">
        <v>-90000</v>
      </c>
      <c r="I18" s="18">
        <v>-120000</v>
      </c>
      <c r="J18" s="19">
        <v>-120000</v>
      </c>
      <c r="K18" s="19">
        <v>-120000</v>
      </c>
      <c r="L18" s="19"/>
      <c r="M18" s="19"/>
      <c r="N18" s="19"/>
    </row>
    <row r="19" spans="1:14" x14ac:dyDescent="0.25">
      <c r="C19" s="5">
        <v>3445</v>
      </c>
      <c r="D19" s="7" t="s">
        <v>176</v>
      </c>
      <c r="E19" s="46">
        <v>-378000</v>
      </c>
      <c r="F19" s="18">
        <f t="shared" si="0"/>
        <v>-295000</v>
      </c>
      <c r="G19" s="18"/>
      <c r="H19" s="18"/>
      <c r="I19" s="18">
        <v>-25000</v>
      </c>
      <c r="J19" s="19">
        <v>-70000</v>
      </c>
      <c r="K19" s="19">
        <v>-200000</v>
      </c>
      <c r="L19" s="19"/>
      <c r="M19" s="19"/>
      <c r="N19" s="19"/>
    </row>
    <row r="20" spans="1:14" x14ac:dyDescent="0.25">
      <c r="C20" s="1" t="s">
        <v>22</v>
      </c>
      <c r="D20" s="1" t="s">
        <v>23</v>
      </c>
      <c r="E20" s="46">
        <v>-282792</v>
      </c>
      <c r="F20" s="18">
        <f t="shared" si="0"/>
        <v>-251000</v>
      </c>
      <c r="G20" s="18"/>
      <c r="H20" s="18">
        <v>-85000</v>
      </c>
      <c r="I20" s="18">
        <v>-130000</v>
      </c>
      <c r="J20" s="19">
        <v>-36000</v>
      </c>
      <c r="K20" s="19"/>
      <c r="L20" s="19"/>
      <c r="M20" s="19"/>
      <c r="N20" s="19"/>
    </row>
    <row r="21" spans="1:14" x14ac:dyDescent="0.25">
      <c r="C21" s="5">
        <v>3460</v>
      </c>
      <c r="D21" s="1" t="s">
        <v>194</v>
      </c>
      <c r="E21" s="46">
        <v>0</v>
      </c>
      <c r="F21" s="18">
        <f t="shared" si="0"/>
        <v>-10000</v>
      </c>
      <c r="G21" s="18"/>
      <c r="H21" s="18">
        <v>0</v>
      </c>
      <c r="I21" s="18"/>
      <c r="J21" s="19"/>
      <c r="K21" s="19"/>
      <c r="L21" s="19"/>
      <c r="M21" s="19">
        <v>-10000</v>
      </c>
      <c r="N21" s="19"/>
    </row>
    <row r="22" spans="1:14" x14ac:dyDescent="0.25">
      <c r="C22" s="5">
        <v>3480</v>
      </c>
      <c r="D22" s="1" t="s">
        <v>205</v>
      </c>
      <c r="E22" s="46">
        <v>-1500</v>
      </c>
      <c r="F22" s="18">
        <f t="shared" si="0"/>
        <v>-9500</v>
      </c>
      <c r="G22" s="18"/>
      <c r="H22" s="18"/>
      <c r="I22" s="18">
        <v>-8000</v>
      </c>
      <c r="J22" s="19">
        <v>-1500</v>
      </c>
      <c r="K22" s="19"/>
      <c r="L22" s="19"/>
      <c r="M22" s="19"/>
      <c r="N22" s="19"/>
    </row>
    <row r="23" spans="1:14" x14ac:dyDescent="0.25">
      <c r="C23" s="5">
        <v>3490</v>
      </c>
      <c r="D23" s="1" t="s">
        <v>216</v>
      </c>
      <c r="E23" s="46">
        <v>-295400</v>
      </c>
      <c r="F23" s="18">
        <f t="shared" si="0"/>
        <v>-127000</v>
      </c>
      <c r="G23" s="18"/>
      <c r="H23" s="18">
        <v>0</v>
      </c>
      <c r="I23" s="18"/>
      <c r="J23" s="19"/>
      <c r="K23" s="19">
        <v>-127000</v>
      </c>
      <c r="L23" s="19"/>
      <c r="M23" s="19"/>
      <c r="N23" s="19"/>
    </row>
    <row r="24" spans="1:14" x14ac:dyDescent="0.25">
      <c r="C24" s="5">
        <v>3499</v>
      </c>
      <c r="D24" s="7" t="s">
        <v>185</v>
      </c>
      <c r="E24" s="46">
        <v>0</v>
      </c>
      <c r="F24" s="18">
        <f t="shared" si="0"/>
        <v>0</v>
      </c>
      <c r="G24" s="18"/>
      <c r="H24" s="18"/>
      <c r="I24" s="18"/>
      <c r="J24" s="19">
        <v>0</v>
      </c>
      <c r="K24" s="19"/>
      <c r="L24" s="19"/>
      <c r="M24" s="19"/>
      <c r="N24" s="19"/>
    </row>
    <row r="25" spans="1:14" s="10" customFormat="1" x14ac:dyDescent="0.25">
      <c r="A25" s="49" t="s">
        <v>24</v>
      </c>
      <c r="B25" s="50"/>
      <c r="C25" s="49" t="s">
        <v>0</v>
      </c>
      <c r="D25" s="50"/>
      <c r="E25" s="26">
        <f>SUM(E14:E24)</f>
        <v>-2386259</v>
      </c>
      <c r="F25" s="26">
        <f t="shared" si="0"/>
        <v>-1744750</v>
      </c>
      <c r="G25" s="26"/>
      <c r="H25" s="20">
        <f>SUM(H14:H23)</f>
        <v>-217100</v>
      </c>
      <c r="I25" s="20">
        <f t="shared" ref="I25:N25" si="2">SUM(I14:I23)</f>
        <v>-440000</v>
      </c>
      <c r="J25" s="20">
        <f>SUM(J14:J24)</f>
        <v>-460500</v>
      </c>
      <c r="K25" s="20">
        <f t="shared" ref="K25" si="3">SUM(K14:K24)</f>
        <v>-548750</v>
      </c>
      <c r="L25" s="20">
        <f t="shared" si="2"/>
        <v>-28400</v>
      </c>
      <c r="M25" s="20">
        <f t="shared" si="2"/>
        <v>-46500</v>
      </c>
      <c r="N25" s="20">
        <f t="shared" si="2"/>
        <v>-3500</v>
      </c>
    </row>
    <row r="26" spans="1:14" x14ac:dyDescent="0.25">
      <c r="E26" s="46">
        <v>0</v>
      </c>
      <c r="F26" s="18">
        <f t="shared" si="0"/>
        <v>0</v>
      </c>
      <c r="G26" s="43"/>
      <c r="H26" s="19"/>
      <c r="I26" s="19"/>
      <c r="J26" s="19"/>
      <c r="K26" s="19"/>
      <c r="L26" s="19"/>
      <c r="M26" s="19"/>
      <c r="N26" s="19"/>
    </row>
    <row r="27" spans="1:14" s="8" customFormat="1" ht="12.75" x14ac:dyDescent="0.2">
      <c r="C27" s="6">
        <v>3600</v>
      </c>
      <c r="D27" s="7" t="s">
        <v>159</v>
      </c>
      <c r="E27" s="46">
        <v>-204311</v>
      </c>
      <c r="F27" s="18">
        <f t="shared" si="0"/>
        <v>-183000</v>
      </c>
      <c r="G27" s="43">
        <v>0</v>
      </c>
      <c r="H27" s="19">
        <v>-183000</v>
      </c>
      <c r="I27" s="19"/>
      <c r="J27" s="19"/>
      <c r="K27" s="19"/>
      <c r="L27" s="19"/>
      <c r="M27" s="19"/>
      <c r="N27" s="19"/>
    </row>
    <row r="28" spans="1:14" x14ac:dyDescent="0.25">
      <c r="C28" s="1" t="s">
        <v>25</v>
      </c>
      <c r="D28" s="1" t="s">
        <v>26</v>
      </c>
      <c r="E28" s="46">
        <v>-206175</v>
      </c>
      <c r="F28" s="18">
        <f t="shared" si="0"/>
        <v>-305000</v>
      </c>
      <c r="G28" s="43"/>
      <c r="H28" s="18"/>
      <c r="I28" s="18">
        <v>-30000</v>
      </c>
      <c r="J28" s="19">
        <v>-265000</v>
      </c>
      <c r="K28" s="19">
        <v>-10000</v>
      </c>
      <c r="L28" s="19"/>
      <c r="M28" s="19"/>
      <c r="N28" s="19"/>
    </row>
    <row r="29" spans="1:14" s="10" customFormat="1" x14ac:dyDescent="0.25">
      <c r="A29" s="49" t="s">
        <v>27</v>
      </c>
      <c r="B29" s="50"/>
      <c r="C29" s="49" t="s">
        <v>0</v>
      </c>
      <c r="D29" s="50"/>
      <c r="E29" s="26">
        <f>SUM(E26:E28)</f>
        <v>-410486</v>
      </c>
      <c r="F29" s="26">
        <f t="shared" si="0"/>
        <v>-488000</v>
      </c>
      <c r="G29" s="44"/>
      <c r="H29" s="20">
        <f t="shared" ref="H29:N29" si="4">SUM(H27:H28)</f>
        <v>-183000</v>
      </c>
      <c r="I29" s="20">
        <f t="shared" si="4"/>
        <v>-30000</v>
      </c>
      <c r="J29" s="20">
        <f t="shared" si="4"/>
        <v>-265000</v>
      </c>
      <c r="K29" s="20">
        <f>SUM(K28)</f>
        <v>-10000</v>
      </c>
      <c r="L29" s="20">
        <f t="shared" si="4"/>
        <v>0</v>
      </c>
      <c r="M29" s="20">
        <f t="shared" si="4"/>
        <v>0</v>
      </c>
      <c r="N29" s="20">
        <f t="shared" si="4"/>
        <v>0</v>
      </c>
    </row>
    <row r="30" spans="1:14" x14ac:dyDescent="0.25">
      <c r="E30" s="46">
        <v>0</v>
      </c>
      <c r="F30" s="18">
        <f t="shared" si="0"/>
        <v>0</v>
      </c>
      <c r="G30" s="18"/>
      <c r="H30" s="19"/>
      <c r="I30" s="19"/>
      <c r="J30" s="19"/>
      <c r="K30" s="19"/>
      <c r="L30" s="19"/>
      <c r="M30" s="19"/>
      <c r="N30" s="19"/>
    </row>
    <row r="31" spans="1:14" x14ac:dyDescent="0.25">
      <c r="C31" s="1" t="s">
        <v>28</v>
      </c>
      <c r="D31" s="1" t="s">
        <v>29</v>
      </c>
      <c r="E31" s="46">
        <v>0</v>
      </c>
      <c r="F31" s="18">
        <f t="shared" si="0"/>
        <v>0</v>
      </c>
      <c r="G31" s="18"/>
      <c r="H31" s="18">
        <v>0</v>
      </c>
      <c r="I31" s="18">
        <v>0</v>
      </c>
      <c r="J31" s="19"/>
      <c r="K31" s="19"/>
      <c r="L31" s="19"/>
      <c r="M31" s="19"/>
      <c r="N31" s="19"/>
    </row>
    <row r="32" spans="1:14" s="10" customFormat="1" x14ac:dyDescent="0.25">
      <c r="A32" s="49" t="s">
        <v>30</v>
      </c>
      <c r="B32" s="50"/>
      <c r="C32" s="49" t="s">
        <v>0</v>
      </c>
      <c r="D32" s="50"/>
      <c r="E32" s="46">
        <v>0</v>
      </c>
      <c r="F32" s="18">
        <f t="shared" si="0"/>
        <v>0</v>
      </c>
      <c r="G32" s="18"/>
      <c r="H32" s="20">
        <f>H31</f>
        <v>0</v>
      </c>
      <c r="I32" s="20">
        <f t="shared" ref="I32:N32" si="5">I31</f>
        <v>0</v>
      </c>
      <c r="J32" s="20">
        <f t="shared" si="5"/>
        <v>0</v>
      </c>
      <c r="K32" s="20"/>
      <c r="L32" s="20">
        <f t="shared" si="5"/>
        <v>0</v>
      </c>
      <c r="M32" s="20">
        <f t="shared" si="5"/>
        <v>0</v>
      </c>
      <c r="N32" s="20">
        <f t="shared" si="5"/>
        <v>0</v>
      </c>
    </row>
    <row r="33" spans="1:30" x14ac:dyDescent="0.25">
      <c r="E33" s="46">
        <v>0</v>
      </c>
      <c r="F33" s="18">
        <f t="shared" si="0"/>
        <v>0</v>
      </c>
      <c r="G33" s="18"/>
      <c r="H33" s="19"/>
      <c r="I33" s="19"/>
      <c r="J33" s="19"/>
      <c r="K33" s="19"/>
      <c r="L33" s="19"/>
      <c r="M33" s="19"/>
      <c r="N33" s="19"/>
    </row>
    <row r="34" spans="1:30" s="8" customFormat="1" ht="12.75" x14ac:dyDescent="0.2">
      <c r="C34" s="6">
        <v>3900</v>
      </c>
      <c r="D34" s="8" t="s">
        <v>160</v>
      </c>
      <c r="E34" s="46">
        <v>-139349</v>
      </c>
      <c r="F34" s="18">
        <f t="shared" si="0"/>
        <v>-145000</v>
      </c>
      <c r="G34" s="18"/>
      <c r="H34" s="19">
        <v>-145000</v>
      </c>
      <c r="I34" s="19"/>
      <c r="J34" s="19"/>
      <c r="K34" s="19"/>
      <c r="L34" s="19"/>
      <c r="M34" s="19"/>
      <c r="N34" s="19">
        <v>0</v>
      </c>
    </row>
    <row r="35" spans="1:30" x14ac:dyDescent="0.25">
      <c r="C35" s="1" t="s">
        <v>31</v>
      </c>
      <c r="D35" s="1" t="s">
        <v>32</v>
      </c>
      <c r="E35" s="46">
        <v>-722889</v>
      </c>
      <c r="F35" s="18">
        <f t="shared" si="0"/>
        <v>-815800</v>
      </c>
      <c r="G35" s="18"/>
      <c r="H35" s="18">
        <v>0</v>
      </c>
      <c r="I35" s="18">
        <v>-200000</v>
      </c>
      <c r="J35" s="19">
        <v>-450000</v>
      </c>
      <c r="K35" s="19">
        <v>-70000</v>
      </c>
      <c r="L35" s="19">
        <v>-14000</v>
      </c>
      <c r="M35" s="18">
        <v>-80000</v>
      </c>
      <c r="N35" s="18">
        <v>-1800</v>
      </c>
    </row>
    <row r="36" spans="1:30" x14ac:dyDescent="0.25">
      <c r="C36" s="1" t="s">
        <v>33</v>
      </c>
      <c r="D36" s="1" t="s">
        <v>34</v>
      </c>
      <c r="E36" s="46">
        <v>-28794</v>
      </c>
      <c r="F36" s="18">
        <f t="shared" si="0"/>
        <v>-28000</v>
      </c>
      <c r="G36" s="18"/>
      <c r="H36" s="18"/>
      <c r="I36" s="18">
        <v>0</v>
      </c>
      <c r="J36" s="19">
        <v>-28000</v>
      </c>
      <c r="K36" s="19"/>
      <c r="L36" s="19"/>
      <c r="M36" s="19"/>
      <c r="N36" s="19"/>
    </row>
    <row r="37" spans="1:30" x14ac:dyDescent="0.25">
      <c r="C37" s="5">
        <v>3930</v>
      </c>
      <c r="D37" s="7" t="s">
        <v>161</v>
      </c>
      <c r="E37" s="46">
        <v>-101448</v>
      </c>
      <c r="F37" s="18">
        <f t="shared" si="0"/>
        <v>-85750</v>
      </c>
      <c r="G37" s="18"/>
      <c r="H37" s="18">
        <v>-85750</v>
      </c>
      <c r="I37" s="18">
        <v>0</v>
      </c>
      <c r="J37" s="19">
        <v>0</v>
      </c>
      <c r="K37" s="19">
        <v>0</v>
      </c>
      <c r="L37" s="19">
        <v>0</v>
      </c>
      <c r="M37" s="19">
        <v>0</v>
      </c>
      <c r="N37" s="19"/>
    </row>
    <row r="38" spans="1:30" x14ac:dyDescent="0.25">
      <c r="C38" s="5">
        <v>3940</v>
      </c>
      <c r="D38" s="1" t="s">
        <v>199</v>
      </c>
      <c r="E38" s="46">
        <v>0</v>
      </c>
      <c r="F38" s="18">
        <f t="shared" si="0"/>
        <v>0</v>
      </c>
      <c r="G38" s="18"/>
      <c r="H38" s="18"/>
      <c r="I38" s="18">
        <v>0</v>
      </c>
      <c r="J38" s="19"/>
      <c r="K38" s="19">
        <v>0</v>
      </c>
      <c r="L38" s="19">
        <v>0</v>
      </c>
      <c r="M38" s="19"/>
      <c r="N38" s="19"/>
    </row>
    <row r="39" spans="1:30" x14ac:dyDescent="0.25">
      <c r="C39" s="1" t="s">
        <v>35</v>
      </c>
      <c r="D39" s="1" t="s">
        <v>36</v>
      </c>
      <c r="E39" s="46">
        <v>-207244</v>
      </c>
      <c r="F39" s="18">
        <f t="shared" ref="F39:F70" si="6">SUM(G39:N39)</f>
        <v>-222931</v>
      </c>
      <c r="G39" s="18"/>
      <c r="H39" s="18">
        <v>-88531</v>
      </c>
      <c r="I39" s="18">
        <v>-34000</v>
      </c>
      <c r="J39" s="19">
        <v>-58000</v>
      </c>
      <c r="K39" s="19">
        <v>-25000</v>
      </c>
      <c r="L39" s="19">
        <v>-8400</v>
      </c>
      <c r="M39" s="19">
        <v>-9000</v>
      </c>
      <c r="N39" s="19"/>
    </row>
    <row r="40" spans="1:30" x14ac:dyDescent="0.25">
      <c r="C40" s="1" t="s">
        <v>37</v>
      </c>
      <c r="D40" s="1" t="s">
        <v>204</v>
      </c>
      <c r="E40" s="46">
        <v>-52375</v>
      </c>
      <c r="F40" s="18">
        <f t="shared" si="6"/>
        <v>-25000</v>
      </c>
      <c r="G40" s="18"/>
      <c r="H40" s="18">
        <v>0</v>
      </c>
      <c r="I40" s="18">
        <v>-25000</v>
      </c>
      <c r="J40" s="19">
        <v>0</v>
      </c>
      <c r="K40" s="19">
        <v>0</v>
      </c>
      <c r="L40" s="19"/>
      <c r="M40" s="19"/>
      <c r="N40" s="19"/>
    </row>
    <row r="41" spans="1:30" x14ac:dyDescent="0.25">
      <c r="C41" s="1" t="s">
        <v>38</v>
      </c>
      <c r="D41" s="1" t="s">
        <v>39</v>
      </c>
      <c r="E41" s="46">
        <v>-83505</v>
      </c>
      <c r="F41" s="18">
        <f t="shared" si="6"/>
        <v>-80000</v>
      </c>
      <c r="G41" s="18"/>
      <c r="H41" s="18"/>
      <c r="I41" s="18">
        <v>-80000</v>
      </c>
      <c r="J41" s="19"/>
      <c r="K41" s="19">
        <v>0</v>
      </c>
      <c r="L41" s="19"/>
      <c r="M41" s="19">
        <v>0</v>
      </c>
      <c r="N41" s="19"/>
    </row>
    <row r="42" spans="1:30" x14ac:dyDescent="0.25">
      <c r="C42" s="1" t="s">
        <v>40</v>
      </c>
      <c r="D42" s="1" t="s">
        <v>41</v>
      </c>
      <c r="E42" s="46">
        <v>-52510</v>
      </c>
      <c r="F42" s="18">
        <f t="shared" si="6"/>
        <v>-42800</v>
      </c>
      <c r="G42" s="18"/>
      <c r="H42" s="18"/>
      <c r="I42" s="18">
        <v>0</v>
      </c>
      <c r="J42" s="19">
        <v>-2800</v>
      </c>
      <c r="K42" s="19">
        <v>-25000</v>
      </c>
      <c r="L42" s="19">
        <v>0</v>
      </c>
      <c r="M42" s="19"/>
      <c r="N42" s="19">
        <v>-15000</v>
      </c>
    </row>
    <row r="43" spans="1:30" x14ac:dyDescent="0.25">
      <c r="C43" s="5">
        <v>3990</v>
      </c>
      <c r="D43" s="7" t="s">
        <v>186</v>
      </c>
      <c r="E43" s="46">
        <v>-150506</v>
      </c>
      <c r="F43" s="18">
        <f t="shared" si="6"/>
        <v>-9000</v>
      </c>
      <c r="G43" s="18">
        <v>0</v>
      </c>
      <c r="H43" s="18"/>
      <c r="I43" s="18">
        <v>-9000</v>
      </c>
      <c r="J43" s="19">
        <v>0</v>
      </c>
      <c r="K43" s="19">
        <v>0</v>
      </c>
      <c r="L43" s="19"/>
      <c r="M43" s="19"/>
      <c r="N43" s="19"/>
    </row>
    <row r="44" spans="1:30" x14ac:dyDescent="0.25">
      <c r="C44" s="5">
        <v>3999</v>
      </c>
      <c r="D44" s="7" t="s">
        <v>189</v>
      </c>
      <c r="E44" s="46">
        <v>0</v>
      </c>
      <c r="F44" s="18">
        <f t="shared" si="6"/>
        <v>0</v>
      </c>
      <c r="G44" s="18"/>
      <c r="H44" s="18">
        <v>0</v>
      </c>
      <c r="I44" s="18">
        <v>0</v>
      </c>
      <c r="J44" s="19">
        <v>0</v>
      </c>
      <c r="K44" s="19">
        <v>0</v>
      </c>
      <c r="L44" s="19"/>
      <c r="M44" s="19"/>
      <c r="N44" s="19"/>
    </row>
    <row r="45" spans="1:30" s="10" customFormat="1" x14ac:dyDescent="0.25">
      <c r="A45" s="49" t="s">
        <v>42</v>
      </c>
      <c r="B45" s="50"/>
      <c r="C45" s="49" t="s">
        <v>0</v>
      </c>
      <c r="D45" s="50"/>
      <c r="E45" s="26">
        <f>SUM(E30:E44)</f>
        <v>-1538620</v>
      </c>
      <c r="F45" s="26">
        <f t="shared" si="6"/>
        <v>-1454281</v>
      </c>
      <c r="G45" s="18"/>
      <c r="H45" s="20">
        <f>SUM(H34:H44)</f>
        <v>-319281</v>
      </c>
      <c r="I45" s="20">
        <f t="shared" ref="I45:N45" si="7">SUM(I34:I44)</f>
        <v>-348000</v>
      </c>
      <c r="J45" s="20">
        <f t="shared" si="7"/>
        <v>-538800</v>
      </c>
      <c r="K45" s="20">
        <f t="shared" si="7"/>
        <v>-120000</v>
      </c>
      <c r="L45" s="20">
        <f t="shared" si="7"/>
        <v>-22400</v>
      </c>
      <c r="M45" s="20">
        <f t="shared" si="7"/>
        <v>-89000</v>
      </c>
      <c r="N45" s="20">
        <f t="shared" si="7"/>
        <v>-16800</v>
      </c>
    </row>
    <row r="46" spans="1:30" x14ac:dyDescent="0.25">
      <c r="E46" s="46">
        <v>0</v>
      </c>
      <c r="F46" s="18">
        <f t="shared" si="6"/>
        <v>0</v>
      </c>
      <c r="G46" s="18"/>
      <c r="H46" s="19"/>
      <c r="I46" s="19"/>
      <c r="J46" s="19"/>
      <c r="K46" s="19"/>
      <c r="L46" s="19"/>
      <c r="M46" s="19"/>
      <c r="N46" s="19"/>
    </row>
    <row r="47" spans="1:30" s="27" customFormat="1" x14ac:dyDescent="0.25">
      <c r="A47" s="55" t="s">
        <v>43</v>
      </c>
      <c r="B47" s="56"/>
      <c r="C47" s="55" t="s">
        <v>0</v>
      </c>
      <c r="D47" s="56"/>
      <c r="E47" s="28">
        <f>E13+E25+E29+E45</f>
        <v>-4736407</v>
      </c>
      <c r="F47" s="28">
        <f t="shared" si="6"/>
        <v>-4025531</v>
      </c>
      <c r="G47" s="28"/>
      <c r="H47" s="21">
        <f>H13+H25+H29+H32+H45</f>
        <v>-734381</v>
      </c>
      <c r="I47" s="21">
        <f t="shared" ref="I47:N47" si="8">I13+I25+I29+I32+I45</f>
        <v>-958000</v>
      </c>
      <c r="J47" s="21">
        <f t="shared" si="8"/>
        <v>-1294300</v>
      </c>
      <c r="K47" s="21">
        <f t="shared" si="8"/>
        <v>-813750</v>
      </c>
      <c r="L47" s="21">
        <f t="shared" si="8"/>
        <v>-50800</v>
      </c>
      <c r="M47" s="21">
        <f t="shared" si="8"/>
        <v>-147000</v>
      </c>
      <c r="N47" s="21">
        <f t="shared" si="8"/>
        <v>-27300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8" spans="1:30" x14ac:dyDescent="0.25">
      <c r="E48" s="46">
        <v>0</v>
      </c>
      <c r="F48" s="18">
        <f t="shared" si="6"/>
        <v>0</v>
      </c>
      <c r="G48" s="18"/>
      <c r="H48" s="19"/>
      <c r="I48" s="19"/>
      <c r="J48" s="19"/>
      <c r="K48" s="19"/>
      <c r="L48" s="19"/>
      <c r="M48" s="19"/>
      <c r="N48" s="19"/>
    </row>
    <row r="49" spans="1:14" x14ac:dyDescent="0.25">
      <c r="C49" s="1" t="s">
        <v>44</v>
      </c>
      <c r="D49" s="1" t="s">
        <v>45</v>
      </c>
      <c r="E49" s="46">
        <v>36823</v>
      </c>
      <c r="F49" s="18">
        <f t="shared" si="6"/>
        <v>57000</v>
      </c>
      <c r="G49" s="18"/>
      <c r="H49" s="18">
        <v>2500</v>
      </c>
      <c r="I49" s="18">
        <v>20000</v>
      </c>
      <c r="J49" s="19">
        <v>3000</v>
      </c>
      <c r="K49" s="19">
        <v>25000</v>
      </c>
      <c r="L49" s="19"/>
      <c r="M49" s="19"/>
      <c r="N49" s="19">
        <v>6500</v>
      </c>
    </row>
    <row r="50" spans="1:14" x14ac:dyDescent="0.25">
      <c r="C50" s="1" t="s">
        <v>46</v>
      </c>
      <c r="D50" s="1" t="s">
        <v>47</v>
      </c>
      <c r="E50" s="46">
        <v>0</v>
      </c>
      <c r="F50" s="18">
        <f t="shared" si="6"/>
        <v>0</v>
      </c>
      <c r="G50" s="18"/>
      <c r="H50" s="18"/>
      <c r="I50" s="18">
        <v>0</v>
      </c>
      <c r="J50" s="19">
        <v>0</v>
      </c>
      <c r="K50" s="19"/>
      <c r="L50" s="19"/>
      <c r="M50" s="19"/>
      <c r="N50" s="19"/>
    </row>
    <row r="51" spans="1:14" x14ac:dyDescent="0.25">
      <c r="C51" s="1" t="s">
        <v>48</v>
      </c>
      <c r="D51" s="1" t="s">
        <v>49</v>
      </c>
      <c r="E51" s="46">
        <v>12497</v>
      </c>
      <c r="F51" s="18">
        <f t="shared" si="6"/>
        <v>8000</v>
      </c>
      <c r="G51" s="18"/>
      <c r="H51" s="18"/>
      <c r="I51" s="18">
        <v>0</v>
      </c>
      <c r="J51" s="19">
        <v>8000</v>
      </c>
      <c r="K51" s="19">
        <v>0</v>
      </c>
      <c r="L51" s="19">
        <v>0</v>
      </c>
      <c r="M51" s="19"/>
      <c r="N51" s="19"/>
    </row>
    <row r="52" spans="1:14" x14ac:dyDescent="0.25">
      <c r="C52" s="1" t="s">
        <v>50</v>
      </c>
      <c r="D52" s="1" t="s">
        <v>51</v>
      </c>
      <c r="E52" s="46">
        <v>5282</v>
      </c>
      <c r="F52" s="18">
        <f t="shared" si="6"/>
        <v>26000</v>
      </c>
      <c r="G52" s="18"/>
      <c r="H52" s="18">
        <v>0</v>
      </c>
      <c r="I52" s="18">
        <v>15000</v>
      </c>
      <c r="J52" s="19">
        <v>0</v>
      </c>
      <c r="K52" s="19">
        <v>11000</v>
      </c>
      <c r="L52" s="19"/>
      <c r="M52" s="19"/>
      <c r="N52" s="19"/>
    </row>
    <row r="53" spans="1:14" x14ac:dyDescent="0.25">
      <c r="C53" s="5">
        <v>4380</v>
      </c>
      <c r="D53" s="7" t="s">
        <v>190</v>
      </c>
      <c r="E53" s="46">
        <v>11616</v>
      </c>
      <c r="F53" s="18">
        <f t="shared" si="6"/>
        <v>13250</v>
      </c>
      <c r="G53" s="18"/>
      <c r="H53" s="18">
        <v>0</v>
      </c>
      <c r="I53" s="18">
        <v>0</v>
      </c>
      <c r="J53" s="19">
        <v>2000</v>
      </c>
      <c r="K53" s="19">
        <v>0</v>
      </c>
      <c r="L53" s="19">
        <v>250</v>
      </c>
      <c r="M53" s="19"/>
      <c r="N53" s="19">
        <v>11000</v>
      </c>
    </row>
    <row r="54" spans="1:14" x14ac:dyDescent="0.25">
      <c r="C54" s="1" t="s">
        <v>52</v>
      </c>
      <c r="D54" s="1" t="s">
        <v>53</v>
      </c>
      <c r="E54" s="46">
        <v>253</v>
      </c>
      <c r="F54" s="18">
        <f t="shared" si="6"/>
        <v>0</v>
      </c>
      <c r="G54" s="18"/>
      <c r="H54" s="18">
        <v>0</v>
      </c>
      <c r="I54" s="18">
        <v>0</v>
      </c>
      <c r="J54" s="19">
        <v>0</v>
      </c>
      <c r="K54" s="19">
        <v>0</v>
      </c>
      <c r="L54" s="19"/>
      <c r="M54" s="19"/>
      <c r="N54" s="19"/>
    </row>
    <row r="55" spans="1:14" s="10" customFormat="1" x14ac:dyDescent="0.25">
      <c r="A55" s="49" t="s">
        <v>54</v>
      </c>
      <c r="B55" s="50"/>
      <c r="C55" s="49" t="s">
        <v>0</v>
      </c>
      <c r="D55" s="50"/>
      <c r="E55" s="26">
        <f>SUM(E49:E54)</f>
        <v>66471</v>
      </c>
      <c r="F55" s="26">
        <f t="shared" si="6"/>
        <v>104250</v>
      </c>
      <c r="G55" s="26"/>
      <c r="H55" s="20">
        <f>SUM(H48:H54)</f>
        <v>2500</v>
      </c>
      <c r="I55" s="20">
        <f t="shared" ref="I55:N55" si="9">SUM(I48:I54)</f>
        <v>35000</v>
      </c>
      <c r="J55" s="20">
        <f t="shared" si="9"/>
        <v>13000</v>
      </c>
      <c r="K55" s="20">
        <f t="shared" si="9"/>
        <v>36000</v>
      </c>
      <c r="L55" s="20">
        <f t="shared" si="9"/>
        <v>250</v>
      </c>
      <c r="M55" s="20">
        <f t="shared" si="9"/>
        <v>0</v>
      </c>
      <c r="N55" s="20">
        <f t="shared" si="9"/>
        <v>17500</v>
      </c>
    </row>
    <row r="56" spans="1:14" x14ac:dyDescent="0.25">
      <c r="E56" s="46">
        <v>0</v>
      </c>
      <c r="F56" s="18">
        <f t="shared" si="6"/>
        <v>0</v>
      </c>
      <c r="G56" s="18"/>
      <c r="H56" s="19"/>
      <c r="I56" s="19"/>
      <c r="J56" s="19"/>
      <c r="K56" s="19"/>
      <c r="L56" s="19"/>
      <c r="M56" s="19"/>
      <c r="N56" s="19"/>
    </row>
    <row r="57" spans="1:14" x14ac:dyDescent="0.25">
      <c r="C57" s="40">
        <v>4500</v>
      </c>
      <c r="D57" s="1" t="s">
        <v>184</v>
      </c>
      <c r="E57" s="46">
        <v>9400</v>
      </c>
      <c r="F57" s="18">
        <f t="shared" si="6"/>
        <v>4000</v>
      </c>
      <c r="G57" s="18"/>
      <c r="H57" s="19">
        <v>4000</v>
      </c>
      <c r="I57" s="19"/>
      <c r="J57" s="19"/>
      <c r="K57" s="19"/>
      <c r="L57" s="19">
        <v>0</v>
      </c>
      <c r="M57" s="19"/>
      <c r="N57" s="19"/>
    </row>
    <row r="58" spans="1:14" x14ac:dyDescent="0.25">
      <c r="C58" s="1" t="s">
        <v>55</v>
      </c>
      <c r="D58" s="1" t="s">
        <v>56</v>
      </c>
      <c r="E58" s="46">
        <v>242455</v>
      </c>
      <c r="F58" s="18">
        <f t="shared" si="6"/>
        <v>235000</v>
      </c>
      <c r="G58" s="18"/>
      <c r="H58" s="18"/>
      <c r="I58" s="18">
        <v>100000</v>
      </c>
      <c r="J58" s="19">
        <v>60000</v>
      </c>
      <c r="K58" s="19">
        <v>75000</v>
      </c>
      <c r="L58" s="19"/>
      <c r="M58" s="19"/>
      <c r="N58" s="19"/>
    </row>
    <row r="59" spans="1:14" x14ac:dyDescent="0.25">
      <c r="C59" s="45">
        <v>4605</v>
      </c>
      <c r="D59" s="1" t="s">
        <v>202</v>
      </c>
      <c r="E59" s="46">
        <v>44149</v>
      </c>
      <c r="F59" s="18">
        <f t="shared" si="6"/>
        <v>35000</v>
      </c>
      <c r="G59" s="18"/>
      <c r="H59" s="18"/>
      <c r="I59" s="18">
        <v>10000</v>
      </c>
      <c r="J59" s="19">
        <v>25000</v>
      </c>
      <c r="K59" s="19">
        <v>0</v>
      </c>
      <c r="L59" s="19"/>
      <c r="M59" s="19"/>
      <c r="N59" s="19"/>
    </row>
    <row r="60" spans="1:14" x14ac:dyDescent="0.25">
      <c r="C60" s="1" t="s">
        <v>57</v>
      </c>
      <c r="D60" s="1" t="s">
        <v>58</v>
      </c>
      <c r="E60" s="46">
        <v>44237</v>
      </c>
      <c r="F60" s="18">
        <f t="shared" si="6"/>
        <v>42000</v>
      </c>
      <c r="G60" s="18"/>
      <c r="H60" s="18"/>
      <c r="I60" s="18">
        <v>2000</v>
      </c>
      <c r="J60" s="19">
        <v>25000</v>
      </c>
      <c r="K60" s="19">
        <v>15000</v>
      </c>
      <c r="L60" s="19"/>
      <c r="M60" s="19"/>
      <c r="N60" s="19"/>
    </row>
    <row r="61" spans="1:14" x14ac:dyDescent="0.25">
      <c r="C61" s="45">
        <v>4615</v>
      </c>
      <c r="D61" s="1" t="s">
        <v>201</v>
      </c>
      <c r="E61" s="46">
        <v>80835</v>
      </c>
      <c r="F61" s="18">
        <f t="shared" si="6"/>
        <v>80000</v>
      </c>
      <c r="G61" s="18"/>
      <c r="H61" s="18"/>
      <c r="I61" s="18">
        <v>9000</v>
      </c>
      <c r="J61" s="19">
        <v>41000</v>
      </c>
      <c r="K61" s="19">
        <v>30000</v>
      </c>
      <c r="L61" s="19"/>
      <c r="M61" s="19"/>
      <c r="N61" s="19"/>
    </row>
    <row r="62" spans="1:14" x14ac:dyDescent="0.25">
      <c r="C62" s="1" t="s">
        <v>59</v>
      </c>
      <c r="D62" s="1" t="s">
        <v>60</v>
      </c>
      <c r="E62" s="46">
        <v>78655</v>
      </c>
      <c r="F62" s="18">
        <f t="shared" si="6"/>
        <v>76500</v>
      </c>
      <c r="G62" s="18"/>
      <c r="H62" s="18"/>
      <c r="I62" s="18">
        <v>40000</v>
      </c>
      <c r="J62" s="19">
        <v>35000</v>
      </c>
      <c r="K62" s="19">
        <v>1500</v>
      </c>
      <c r="L62" s="19"/>
      <c r="M62" s="19"/>
      <c r="N62" s="19"/>
    </row>
    <row r="63" spans="1:14" x14ac:dyDescent="0.25">
      <c r="C63" s="1" t="s">
        <v>61</v>
      </c>
      <c r="D63" s="1" t="s">
        <v>62</v>
      </c>
      <c r="E63" s="46">
        <v>0</v>
      </c>
      <c r="F63" s="18">
        <f t="shared" si="6"/>
        <v>0</v>
      </c>
      <c r="G63" s="18"/>
      <c r="H63" s="18"/>
      <c r="I63" s="18">
        <v>0</v>
      </c>
      <c r="J63" s="19">
        <v>0</v>
      </c>
      <c r="K63" s="19"/>
      <c r="L63" s="19"/>
      <c r="M63" s="19"/>
      <c r="N63" s="19"/>
    </row>
    <row r="64" spans="1:14" x14ac:dyDescent="0.25">
      <c r="C64" s="5">
        <v>4630</v>
      </c>
      <c r="D64" s="7" t="s">
        <v>177</v>
      </c>
      <c r="E64" s="46">
        <v>25674</v>
      </c>
      <c r="F64" s="18">
        <f t="shared" si="6"/>
        <v>22000</v>
      </c>
      <c r="G64" s="18"/>
      <c r="H64" s="18"/>
      <c r="I64" s="18">
        <v>2000</v>
      </c>
      <c r="J64" s="19">
        <v>0</v>
      </c>
      <c r="K64" s="19">
        <v>20000</v>
      </c>
      <c r="L64" s="19"/>
      <c r="M64" s="19"/>
      <c r="N64" s="19"/>
    </row>
    <row r="65" spans="1:14" x14ac:dyDescent="0.25">
      <c r="C65" s="1" t="s">
        <v>63</v>
      </c>
      <c r="D65" s="1" t="s">
        <v>64</v>
      </c>
      <c r="E65" s="46">
        <v>0</v>
      </c>
      <c r="F65" s="18">
        <f t="shared" si="6"/>
        <v>0</v>
      </c>
      <c r="G65" s="18"/>
      <c r="H65" s="18"/>
      <c r="I65" s="18">
        <v>0</v>
      </c>
      <c r="J65" s="19"/>
      <c r="K65" s="19"/>
      <c r="L65" s="19">
        <v>0</v>
      </c>
      <c r="M65" s="19"/>
      <c r="N65" s="19"/>
    </row>
    <row r="66" spans="1:14" x14ac:dyDescent="0.25">
      <c r="C66" s="1" t="s">
        <v>65</v>
      </c>
      <c r="D66" s="1" t="s">
        <v>66</v>
      </c>
      <c r="E66" s="46">
        <v>10979</v>
      </c>
      <c r="F66" s="18">
        <f t="shared" si="6"/>
        <v>5000</v>
      </c>
      <c r="G66" s="18"/>
      <c r="H66" s="18"/>
      <c r="I66" s="18">
        <v>5000</v>
      </c>
      <c r="J66" s="19">
        <v>0</v>
      </c>
      <c r="K66" s="19"/>
      <c r="L66" s="19"/>
      <c r="M66" s="19"/>
      <c r="N66" s="19"/>
    </row>
    <row r="67" spans="1:14" x14ac:dyDescent="0.25">
      <c r="C67" s="1" t="s">
        <v>67</v>
      </c>
      <c r="D67" s="1" t="s">
        <v>68</v>
      </c>
      <c r="E67" s="46">
        <v>500320</v>
      </c>
      <c r="F67" s="18">
        <f t="shared" si="6"/>
        <v>357000</v>
      </c>
      <c r="G67" s="18"/>
      <c r="H67" s="18"/>
      <c r="I67" s="18">
        <v>50000</v>
      </c>
      <c r="J67" s="19">
        <v>150000</v>
      </c>
      <c r="K67" s="19">
        <v>125000</v>
      </c>
      <c r="L67" s="19">
        <v>12000</v>
      </c>
      <c r="M67" s="19">
        <v>20000</v>
      </c>
      <c r="N67" s="19"/>
    </row>
    <row r="68" spans="1:14" x14ac:dyDescent="0.25">
      <c r="C68" s="5">
        <v>4660</v>
      </c>
      <c r="D68" s="7" t="s">
        <v>178</v>
      </c>
      <c r="E68" s="46">
        <v>0</v>
      </c>
      <c r="F68" s="18">
        <f t="shared" si="6"/>
        <v>0</v>
      </c>
      <c r="G68" s="18"/>
      <c r="H68" s="18">
        <v>0</v>
      </c>
      <c r="I68" s="18"/>
      <c r="J68" s="19">
        <v>0</v>
      </c>
      <c r="K68" s="19"/>
      <c r="L68" s="19"/>
      <c r="M68" s="19"/>
      <c r="N68" s="19"/>
    </row>
    <row r="69" spans="1:14" x14ac:dyDescent="0.25">
      <c r="C69" s="1" t="s">
        <v>69</v>
      </c>
      <c r="D69" s="1" t="s">
        <v>70</v>
      </c>
      <c r="E69" s="46">
        <v>0</v>
      </c>
      <c r="F69" s="18">
        <f t="shared" si="6"/>
        <v>0</v>
      </c>
      <c r="G69" s="18"/>
      <c r="H69" s="18"/>
      <c r="I69" s="18">
        <v>0</v>
      </c>
      <c r="J69" s="19"/>
      <c r="K69" s="19"/>
      <c r="L69" s="19"/>
      <c r="M69" s="19"/>
      <c r="N69" s="19"/>
    </row>
    <row r="70" spans="1:14" x14ac:dyDescent="0.25">
      <c r="C70" s="1" t="s">
        <v>71</v>
      </c>
      <c r="D70" s="1" t="s">
        <v>72</v>
      </c>
      <c r="E70" s="46">
        <v>26104</v>
      </c>
      <c r="F70" s="18">
        <f t="shared" si="6"/>
        <v>25000</v>
      </c>
      <c r="G70" s="18"/>
      <c r="H70" s="18"/>
      <c r="I70" s="18">
        <v>0</v>
      </c>
      <c r="J70" s="19"/>
      <c r="K70" s="19">
        <v>25000</v>
      </c>
      <c r="L70" s="19">
        <v>0</v>
      </c>
      <c r="M70" s="19"/>
      <c r="N70" s="19"/>
    </row>
    <row r="71" spans="1:14" x14ac:dyDescent="0.25">
      <c r="C71" s="1" t="s">
        <v>73</v>
      </c>
      <c r="D71" s="1" t="s">
        <v>74</v>
      </c>
      <c r="E71" s="46">
        <v>129946</v>
      </c>
      <c r="F71" s="18">
        <f t="shared" ref="F71:F102" si="10">SUM(G71:N71)</f>
        <v>38000</v>
      </c>
      <c r="G71" s="18">
        <v>0</v>
      </c>
      <c r="H71" s="18"/>
      <c r="I71" s="18">
        <v>500</v>
      </c>
      <c r="J71" s="19">
        <v>2500</v>
      </c>
      <c r="K71" s="19">
        <v>35000</v>
      </c>
      <c r="L71" s="19"/>
      <c r="M71" s="19"/>
      <c r="N71" s="19"/>
    </row>
    <row r="72" spans="1:14" x14ac:dyDescent="0.25">
      <c r="C72" s="5">
        <v>4980</v>
      </c>
      <c r="D72" s="7" t="s">
        <v>183</v>
      </c>
      <c r="E72" s="46">
        <v>172</v>
      </c>
      <c r="F72" s="18">
        <f t="shared" si="10"/>
        <v>2064</v>
      </c>
      <c r="G72" s="18"/>
      <c r="H72" s="18">
        <v>2064</v>
      </c>
      <c r="I72" s="18">
        <v>0</v>
      </c>
      <c r="J72" s="19">
        <v>0</v>
      </c>
      <c r="K72" s="19"/>
      <c r="L72" s="19"/>
      <c r="M72" s="19"/>
      <c r="N72" s="19">
        <v>0</v>
      </c>
    </row>
    <row r="73" spans="1:14" s="10" customFormat="1" x14ac:dyDescent="0.25">
      <c r="A73" s="49" t="s">
        <v>75</v>
      </c>
      <c r="B73" s="50"/>
      <c r="C73" s="49" t="s">
        <v>0</v>
      </c>
      <c r="D73" s="50"/>
      <c r="E73" s="26">
        <f>SUM(E57:E72)</f>
        <v>1192926</v>
      </c>
      <c r="F73" s="26">
        <f t="shared" si="10"/>
        <v>921564</v>
      </c>
      <c r="G73" s="26"/>
      <c r="H73" s="20">
        <f>SUM(H57:H72)</f>
        <v>6064</v>
      </c>
      <c r="I73" s="20">
        <f>SUM(I58:I72)</f>
        <v>218500</v>
      </c>
      <c r="J73" s="20">
        <f>SUM(J58:J72)</f>
        <v>338500</v>
      </c>
      <c r="K73" s="20">
        <f>SUM(K58:K72)</f>
        <v>326500</v>
      </c>
      <c r="L73" s="20">
        <f>SUM(L57:L72)</f>
        <v>12000</v>
      </c>
      <c r="M73" s="20">
        <f t="shared" ref="M73" si="11">SUM(M58:M72)</f>
        <v>20000</v>
      </c>
      <c r="N73" s="20">
        <f>SUM(N58:N72)</f>
        <v>0</v>
      </c>
    </row>
    <row r="74" spans="1:14" x14ac:dyDescent="0.25">
      <c r="E74" s="46">
        <v>0</v>
      </c>
      <c r="F74" s="18">
        <f t="shared" si="10"/>
        <v>0</v>
      </c>
      <c r="G74" s="18"/>
      <c r="H74" s="19"/>
      <c r="I74" s="19"/>
      <c r="J74" s="19"/>
      <c r="K74" s="19"/>
      <c r="L74" s="19"/>
      <c r="M74" s="19"/>
      <c r="N74" s="19"/>
    </row>
    <row r="75" spans="1:14" s="10" customFormat="1" x14ac:dyDescent="0.25">
      <c r="A75" s="57" t="s">
        <v>75</v>
      </c>
      <c r="B75" s="58"/>
      <c r="C75" s="57" t="s">
        <v>0</v>
      </c>
      <c r="D75" s="58"/>
      <c r="E75" s="29">
        <f>E55+E73</f>
        <v>1259397</v>
      </c>
      <c r="F75" s="29">
        <f t="shared" si="10"/>
        <v>1025814</v>
      </c>
      <c r="G75" s="29"/>
      <c r="H75" s="30">
        <f t="shared" ref="H75:N75" si="12">H55+H73</f>
        <v>8564</v>
      </c>
      <c r="I75" s="30">
        <f t="shared" si="12"/>
        <v>253500</v>
      </c>
      <c r="J75" s="30">
        <f t="shared" si="12"/>
        <v>351500</v>
      </c>
      <c r="K75" s="30">
        <f t="shared" si="12"/>
        <v>362500</v>
      </c>
      <c r="L75" s="30">
        <f t="shared" si="12"/>
        <v>12250</v>
      </c>
      <c r="M75" s="30">
        <f t="shared" si="12"/>
        <v>20000</v>
      </c>
      <c r="N75" s="30">
        <f t="shared" si="12"/>
        <v>17500</v>
      </c>
    </row>
    <row r="76" spans="1:14" x14ac:dyDescent="0.25">
      <c r="A76" s="3"/>
      <c r="C76" s="11"/>
      <c r="E76" s="46">
        <v>0</v>
      </c>
      <c r="F76" s="18">
        <f t="shared" si="10"/>
        <v>0</v>
      </c>
      <c r="G76" s="18"/>
      <c r="H76" s="19"/>
      <c r="I76" s="18"/>
      <c r="J76" s="19"/>
      <c r="K76" s="19"/>
      <c r="L76" s="19"/>
      <c r="M76" s="19"/>
      <c r="N76" s="19"/>
    </row>
    <row r="77" spans="1:14" x14ac:dyDescent="0.25">
      <c r="C77" s="1" t="s">
        <v>76</v>
      </c>
      <c r="D77" s="1" t="s">
        <v>77</v>
      </c>
      <c r="E77" s="46">
        <v>167400</v>
      </c>
      <c r="F77" s="18">
        <f t="shared" si="10"/>
        <v>288000</v>
      </c>
      <c r="G77" s="18"/>
      <c r="H77" s="18">
        <v>85000</v>
      </c>
      <c r="I77" s="18">
        <v>105000</v>
      </c>
      <c r="J77" s="19">
        <v>65000</v>
      </c>
      <c r="K77" s="19">
        <v>23000</v>
      </c>
      <c r="L77" s="19">
        <v>0</v>
      </c>
      <c r="M77" s="19">
        <v>10000</v>
      </c>
      <c r="N77" s="19"/>
    </row>
    <row r="78" spans="1:14" x14ac:dyDescent="0.25">
      <c r="C78" s="1" t="s">
        <v>78</v>
      </c>
      <c r="D78" s="1" t="s">
        <v>79</v>
      </c>
      <c r="E78" s="46">
        <v>623002</v>
      </c>
      <c r="F78" s="18">
        <f t="shared" si="10"/>
        <v>650500</v>
      </c>
      <c r="G78" s="18"/>
      <c r="H78" s="18">
        <v>0</v>
      </c>
      <c r="I78" s="18">
        <v>98500</v>
      </c>
      <c r="J78" s="19">
        <v>228000</v>
      </c>
      <c r="K78" s="19">
        <v>190000</v>
      </c>
      <c r="L78" s="18">
        <v>34000</v>
      </c>
      <c r="M78" s="19">
        <v>100000</v>
      </c>
      <c r="N78" s="19"/>
    </row>
    <row r="79" spans="1:14" x14ac:dyDescent="0.25">
      <c r="C79" s="5">
        <v>5330</v>
      </c>
      <c r="D79" s="7" t="s">
        <v>187</v>
      </c>
      <c r="E79" s="46">
        <v>189296</v>
      </c>
      <c r="F79" s="18">
        <f t="shared" si="10"/>
        <v>91000</v>
      </c>
      <c r="G79" s="18"/>
      <c r="H79" s="18">
        <v>0</v>
      </c>
      <c r="I79" s="18">
        <v>11000</v>
      </c>
      <c r="J79" s="19">
        <v>65000</v>
      </c>
      <c r="K79" s="19">
        <v>15000</v>
      </c>
      <c r="L79" s="18"/>
      <c r="M79" s="19"/>
      <c r="N79" s="19"/>
    </row>
    <row r="80" spans="1:14" x14ac:dyDescent="0.25">
      <c r="C80" s="5">
        <v>5350</v>
      </c>
      <c r="D80" s="1" t="s">
        <v>80</v>
      </c>
      <c r="E80" s="46">
        <v>222713</v>
      </c>
      <c r="F80" s="18">
        <f t="shared" si="10"/>
        <v>21000</v>
      </c>
      <c r="G80" s="18"/>
      <c r="H80" s="18">
        <v>13000</v>
      </c>
      <c r="I80" s="18">
        <v>0</v>
      </c>
      <c r="J80" s="19">
        <v>8000</v>
      </c>
      <c r="K80" s="19">
        <v>0</v>
      </c>
      <c r="L80" s="19">
        <v>0</v>
      </c>
      <c r="M80" s="19"/>
      <c r="N80" s="19"/>
    </row>
    <row r="81" spans="1:14" s="10" customFormat="1" x14ac:dyDescent="0.25">
      <c r="A81" s="49" t="s">
        <v>81</v>
      </c>
      <c r="B81" s="50"/>
      <c r="C81" s="49" t="s">
        <v>0</v>
      </c>
      <c r="D81" s="50"/>
      <c r="E81" s="26">
        <f>SUM(E77:E80)</f>
        <v>1202411</v>
      </c>
      <c r="F81" s="26">
        <f t="shared" si="10"/>
        <v>1050500</v>
      </c>
      <c r="G81" s="26"/>
      <c r="H81" s="20">
        <f t="shared" ref="H81:N81" si="13">SUM(H77:H80)</f>
        <v>98000</v>
      </c>
      <c r="I81" s="20">
        <f t="shared" si="13"/>
        <v>214500</v>
      </c>
      <c r="J81" s="20">
        <f t="shared" si="13"/>
        <v>366000</v>
      </c>
      <c r="K81" s="20">
        <f t="shared" si="13"/>
        <v>228000</v>
      </c>
      <c r="L81" s="20">
        <f t="shared" si="13"/>
        <v>34000</v>
      </c>
      <c r="M81" s="20">
        <f t="shared" si="13"/>
        <v>110000</v>
      </c>
      <c r="N81" s="20">
        <f t="shared" si="13"/>
        <v>0</v>
      </c>
    </row>
    <row r="82" spans="1:14" x14ac:dyDescent="0.25">
      <c r="E82" s="46">
        <v>0</v>
      </c>
      <c r="F82" s="18">
        <f t="shared" si="10"/>
        <v>0</v>
      </c>
      <c r="G82" s="18"/>
      <c r="H82" s="19"/>
      <c r="I82" s="19"/>
      <c r="J82" s="19"/>
      <c r="K82" s="19"/>
      <c r="L82" s="19"/>
      <c r="M82" s="19"/>
      <c r="N82" s="19"/>
    </row>
    <row r="83" spans="1:14" x14ac:dyDescent="0.25">
      <c r="C83" s="1" t="s">
        <v>82</v>
      </c>
      <c r="D83" s="1" t="s">
        <v>83</v>
      </c>
      <c r="E83" s="46">
        <v>211</v>
      </c>
      <c r="F83" s="18">
        <f t="shared" si="10"/>
        <v>500</v>
      </c>
      <c r="G83" s="18"/>
      <c r="H83" s="18">
        <v>0</v>
      </c>
      <c r="I83" s="18">
        <v>0</v>
      </c>
      <c r="J83" s="19">
        <v>500</v>
      </c>
      <c r="K83" s="19"/>
      <c r="L83" s="19"/>
      <c r="M83" s="19"/>
      <c r="N83" s="19"/>
    </row>
    <row r="84" spans="1:14" x14ac:dyDescent="0.25">
      <c r="C84" s="5">
        <v>5950</v>
      </c>
      <c r="D84" s="1" t="s">
        <v>195</v>
      </c>
      <c r="E84" s="46">
        <v>0</v>
      </c>
      <c r="F84" s="18">
        <f t="shared" si="10"/>
        <v>0</v>
      </c>
      <c r="G84" s="18"/>
      <c r="H84" s="18">
        <v>0</v>
      </c>
      <c r="I84" s="18"/>
      <c r="J84" s="19"/>
      <c r="K84" s="19"/>
      <c r="L84" s="19"/>
      <c r="M84" s="19"/>
      <c r="N84" s="19"/>
    </row>
    <row r="85" spans="1:14" x14ac:dyDescent="0.25">
      <c r="C85" s="5">
        <v>5990</v>
      </c>
      <c r="D85" s="7" t="s">
        <v>84</v>
      </c>
      <c r="E85" s="46">
        <v>1000</v>
      </c>
      <c r="F85" s="18">
        <f t="shared" si="10"/>
        <v>1000</v>
      </c>
      <c r="G85" s="18"/>
      <c r="H85" s="18">
        <v>0</v>
      </c>
      <c r="I85" s="18">
        <v>0</v>
      </c>
      <c r="J85" s="19">
        <v>1000</v>
      </c>
      <c r="K85" s="19"/>
      <c r="L85" s="19">
        <v>0</v>
      </c>
      <c r="M85" s="19"/>
      <c r="N85" s="19"/>
    </row>
    <row r="86" spans="1:14" s="10" customFormat="1" x14ac:dyDescent="0.25">
      <c r="A86" s="49" t="s">
        <v>84</v>
      </c>
      <c r="B86" s="50"/>
      <c r="C86" s="49" t="s">
        <v>0</v>
      </c>
      <c r="D86" s="50"/>
      <c r="E86" s="26">
        <f>SUM(E82:E85)</f>
        <v>1211</v>
      </c>
      <c r="F86" s="26">
        <f t="shared" si="10"/>
        <v>1500</v>
      </c>
      <c r="G86" s="26"/>
      <c r="H86" s="20">
        <f>SUM(H83:H85)</f>
        <v>0</v>
      </c>
      <c r="I86" s="20">
        <f t="shared" ref="I86:N86" si="14">SUM(I83:I85)</f>
        <v>0</v>
      </c>
      <c r="J86" s="20">
        <f t="shared" si="14"/>
        <v>1500</v>
      </c>
      <c r="K86" s="20">
        <f t="shared" si="14"/>
        <v>0</v>
      </c>
      <c r="L86" s="20">
        <f t="shared" si="14"/>
        <v>0</v>
      </c>
      <c r="M86" s="20">
        <f t="shared" si="14"/>
        <v>0</v>
      </c>
      <c r="N86" s="20">
        <f t="shared" si="14"/>
        <v>0</v>
      </c>
    </row>
    <row r="87" spans="1:14" x14ac:dyDescent="0.25">
      <c r="A87" s="2"/>
      <c r="C87" s="2"/>
      <c r="E87" s="46">
        <v>0</v>
      </c>
      <c r="F87" s="18">
        <f t="shared" si="10"/>
        <v>0</v>
      </c>
      <c r="G87" s="18"/>
      <c r="H87" s="19"/>
      <c r="I87" s="22"/>
      <c r="J87" s="19"/>
      <c r="K87" s="19"/>
      <c r="L87" s="19"/>
      <c r="M87" s="19"/>
      <c r="N87" s="19"/>
    </row>
    <row r="88" spans="1:14" s="10" customFormat="1" x14ac:dyDescent="0.25">
      <c r="A88" s="12"/>
      <c r="C88" s="12" t="s">
        <v>162</v>
      </c>
      <c r="E88" s="26">
        <f>E81+E86</f>
        <v>1203622</v>
      </c>
      <c r="F88" s="26">
        <f t="shared" si="10"/>
        <v>1052000</v>
      </c>
      <c r="G88" s="26"/>
      <c r="H88" s="20">
        <f t="shared" ref="H88:N88" si="15">H81+H86</f>
        <v>98000</v>
      </c>
      <c r="I88" s="20">
        <f t="shared" si="15"/>
        <v>214500</v>
      </c>
      <c r="J88" s="20">
        <f t="shared" si="15"/>
        <v>367500</v>
      </c>
      <c r="K88" s="20">
        <f t="shared" si="15"/>
        <v>228000</v>
      </c>
      <c r="L88" s="20">
        <f t="shared" si="15"/>
        <v>34000</v>
      </c>
      <c r="M88" s="20">
        <f t="shared" si="15"/>
        <v>110000</v>
      </c>
      <c r="N88" s="20">
        <f t="shared" si="15"/>
        <v>0</v>
      </c>
    </row>
    <row r="89" spans="1:14" s="10" customFormat="1" x14ac:dyDescent="0.25">
      <c r="A89" s="12"/>
      <c r="C89" s="12"/>
      <c r="E89" s="46">
        <v>0</v>
      </c>
      <c r="F89" s="18">
        <f t="shared" si="10"/>
        <v>0</v>
      </c>
      <c r="G89" s="18"/>
      <c r="H89" s="20"/>
      <c r="I89" s="20"/>
      <c r="J89" s="20"/>
      <c r="K89" s="20"/>
      <c r="L89" s="20"/>
      <c r="M89" s="20"/>
      <c r="N89" s="20"/>
    </row>
    <row r="90" spans="1:14" s="10" customFormat="1" x14ac:dyDescent="0.25">
      <c r="A90" s="12"/>
      <c r="C90" s="13">
        <v>6320</v>
      </c>
      <c r="D90" s="8" t="s">
        <v>163</v>
      </c>
      <c r="E90" s="46">
        <v>37138</v>
      </c>
      <c r="F90" s="18">
        <f t="shared" si="10"/>
        <v>38000</v>
      </c>
      <c r="G90" s="18"/>
      <c r="H90" s="19">
        <v>38000</v>
      </c>
      <c r="I90" s="19"/>
      <c r="J90" s="19"/>
      <c r="K90" s="19"/>
      <c r="L90" s="19"/>
      <c r="M90" s="19"/>
      <c r="N90" s="19"/>
    </row>
    <row r="91" spans="1:14" s="10" customFormat="1" x14ac:dyDescent="0.25">
      <c r="A91" s="12"/>
      <c r="C91" s="13">
        <v>6340</v>
      </c>
      <c r="D91" s="8" t="s">
        <v>164</v>
      </c>
      <c r="E91" s="46">
        <v>62764</v>
      </c>
      <c r="F91" s="18">
        <f t="shared" si="10"/>
        <v>62000</v>
      </c>
      <c r="G91" s="18"/>
      <c r="H91" s="19">
        <v>62000</v>
      </c>
      <c r="I91" s="19"/>
      <c r="J91" s="19"/>
      <c r="K91" s="19"/>
      <c r="L91" s="19"/>
      <c r="M91" s="19"/>
      <c r="N91" s="19"/>
    </row>
    <row r="92" spans="1:14" x14ac:dyDescent="0.25">
      <c r="C92" s="13" t="s">
        <v>85</v>
      </c>
      <c r="D92" s="7" t="s">
        <v>86</v>
      </c>
      <c r="E92" s="46">
        <v>101361</v>
      </c>
      <c r="F92" s="18">
        <f t="shared" si="10"/>
        <v>93300</v>
      </c>
      <c r="G92" s="18"/>
      <c r="H92" s="18">
        <v>69000</v>
      </c>
      <c r="I92" s="18">
        <v>0</v>
      </c>
      <c r="J92" s="19">
        <v>12000</v>
      </c>
      <c r="K92" s="19"/>
      <c r="L92" s="19"/>
      <c r="M92" s="19">
        <v>12000</v>
      </c>
      <c r="N92" s="19">
        <v>300</v>
      </c>
    </row>
    <row r="93" spans="1:14" x14ac:dyDescent="0.25">
      <c r="C93" s="13">
        <v>6370</v>
      </c>
      <c r="D93" s="7" t="s">
        <v>188</v>
      </c>
      <c r="E93" s="46">
        <v>597919</v>
      </c>
      <c r="F93" s="18">
        <f t="shared" si="10"/>
        <v>500000</v>
      </c>
      <c r="G93" s="43"/>
      <c r="H93" s="18"/>
      <c r="I93" s="18"/>
      <c r="J93" s="19">
        <v>500000</v>
      </c>
      <c r="K93" s="19"/>
      <c r="L93" s="19"/>
      <c r="M93" s="19"/>
      <c r="N93" s="19"/>
    </row>
    <row r="94" spans="1:14" x14ac:dyDescent="0.25">
      <c r="C94" s="13">
        <v>6380</v>
      </c>
      <c r="D94" s="7" t="s">
        <v>165</v>
      </c>
      <c r="E94" s="46">
        <v>5000</v>
      </c>
      <c r="F94" s="18">
        <f t="shared" si="10"/>
        <v>5000</v>
      </c>
      <c r="G94" s="43"/>
      <c r="H94" s="18">
        <v>5000</v>
      </c>
      <c r="I94" s="18"/>
      <c r="J94" s="19"/>
      <c r="K94" s="19"/>
      <c r="L94" s="19"/>
      <c r="M94" s="19"/>
      <c r="N94" s="19"/>
    </row>
    <row r="95" spans="1:14" x14ac:dyDescent="0.25">
      <c r="C95" s="13">
        <v>6390</v>
      </c>
      <c r="D95" s="7" t="s">
        <v>166</v>
      </c>
      <c r="E95" s="46">
        <v>509</v>
      </c>
      <c r="F95" s="18">
        <f t="shared" si="10"/>
        <v>500</v>
      </c>
      <c r="G95" s="43">
        <v>0</v>
      </c>
      <c r="H95" s="18">
        <v>0</v>
      </c>
      <c r="I95" s="18"/>
      <c r="J95" s="19">
        <v>0</v>
      </c>
      <c r="K95" s="19"/>
      <c r="L95" s="19">
        <v>0</v>
      </c>
      <c r="M95" s="19"/>
      <c r="N95" s="19">
        <v>500</v>
      </c>
    </row>
    <row r="96" spans="1:14" s="10" customFormat="1" x14ac:dyDescent="0.25">
      <c r="A96" s="49" t="s">
        <v>87</v>
      </c>
      <c r="B96" s="50"/>
      <c r="C96" s="49" t="s">
        <v>0</v>
      </c>
      <c r="D96" s="50"/>
      <c r="E96" s="26">
        <f>SUM(E90:E95)</f>
        <v>804691</v>
      </c>
      <c r="F96" s="26">
        <f t="shared" si="10"/>
        <v>698800</v>
      </c>
      <c r="G96" s="44"/>
      <c r="H96" s="20">
        <f t="shared" ref="H96:N96" si="16">SUM(H90:H95)</f>
        <v>174000</v>
      </c>
      <c r="I96" s="20">
        <f t="shared" si="16"/>
        <v>0</v>
      </c>
      <c r="J96" s="20">
        <f t="shared" si="16"/>
        <v>512000</v>
      </c>
      <c r="K96" s="20">
        <f t="shared" ref="K96" si="17">SUM(K90:K95)</f>
        <v>0</v>
      </c>
      <c r="L96" s="20">
        <f t="shared" si="16"/>
        <v>0</v>
      </c>
      <c r="M96" s="20">
        <f t="shared" si="16"/>
        <v>12000</v>
      </c>
      <c r="N96" s="20">
        <f t="shared" si="16"/>
        <v>800</v>
      </c>
    </row>
    <row r="97" spans="1:14" x14ac:dyDescent="0.25">
      <c r="A97" s="2"/>
      <c r="C97" s="2"/>
      <c r="E97" s="46">
        <v>0</v>
      </c>
      <c r="F97" s="18">
        <f t="shared" si="10"/>
        <v>0</v>
      </c>
      <c r="G97" s="43"/>
      <c r="H97" s="19"/>
      <c r="I97" s="19"/>
      <c r="J97" s="19"/>
      <c r="K97" s="19"/>
      <c r="L97" s="19"/>
      <c r="M97" s="19"/>
      <c r="N97" s="19"/>
    </row>
    <row r="98" spans="1:14" x14ac:dyDescent="0.25">
      <c r="A98" s="2"/>
      <c r="C98" s="14">
        <v>6430</v>
      </c>
      <c r="D98" s="7" t="s">
        <v>167</v>
      </c>
      <c r="E98" s="46">
        <v>0</v>
      </c>
      <c r="F98" s="18">
        <f t="shared" si="10"/>
        <v>0</v>
      </c>
      <c r="G98" s="43"/>
      <c r="H98" s="18">
        <v>0</v>
      </c>
      <c r="I98" s="19"/>
      <c r="J98" s="19"/>
      <c r="K98" s="19"/>
      <c r="L98" s="19"/>
      <c r="M98" s="19"/>
      <c r="N98" s="19"/>
    </row>
    <row r="99" spans="1:14" x14ac:dyDescent="0.25">
      <c r="C99" s="1" t="s">
        <v>88</v>
      </c>
      <c r="D99" s="1" t="s">
        <v>89</v>
      </c>
      <c r="E99" s="46">
        <v>21679</v>
      </c>
      <c r="F99" s="18">
        <f t="shared" si="10"/>
        <v>22500</v>
      </c>
      <c r="G99" s="43"/>
      <c r="H99" s="18">
        <v>10000</v>
      </c>
      <c r="I99" s="18">
        <v>0</v>
      </c>
      <c r="J99" s="19">
        <v>3000</v>
      </c>
      <c r="K99" s="19">
        <v>2000</v>
      </c>
      <c r="L99" s="19">
        <v>5000</v>
      </c>
      <c r="M99" s="19"/>
      <c r="N99" s="19">
        <v>2500</v>
      </c>
    </row>
    <row r="100" spans="1:14" x14ac:dyDescent="0.25">
      <c r="C100" s="1" t="s">
        <v>90</v>
      </c>
      <c r="D100" s="1" t="s">
        <v>91</v>
      </c>
      <c r="E100" s="46">
        <v>19022</v>
      </c>
      <c r="F100" s="18">
        <f t="shared" si="10"/>
        <v>19000</v>
      </c>
      <c r="G100" s="18"/>
      <c r="H100" s="18">
        <v>19000</v>
      </c>
      <c r="I100" s="18">
        <v>0</v>
      </c>
      <c r="J100" s="19">
        <v>0</v>
      </c>
      <c r="K100" s="19">
        <v>0</v>
      </c>
      <c r="L100" s="19">
        <v>0</v>
      </c>
      <c r="M100" s="19"/>
      <c r="N100" s="19"/>
    </row>
    <row r="101" spans="1:14" x14ac:dyDescent="0.25">
      <c r="C101" s="5">
        <v>6580</v>
      </c>
      <c r="D101" s="1" t="s">
        <v>196</v>
      </c>
      <c r="E101" s="46">
        <v>596</v>
      </c>
      <c r="F101" s="18">
        <f t="shared" si="10"/>
        <v>0</v>
      </c>
      <c r="G101" s="18"/>
      <c r="H101" s="18">
        <v>0</v>
      </c>
      <c r="I101" s="18"/>
      <c r="J101" s="19"/>
      <c r="K101" s="19"/>
      <c r="L101" s="19"/>
      <c r="M101" s="19"/>
      <c r="N101" s="19"/>
    </row>
    <row r="102" spans="1:14" s="10" customFormat="1" x14ac:dyDescent="0.25">
      <c r="A102" s="49" t="s">
        <v>92</v>
      </c>
      <c r="B102" s="50"/>
      <c r="C102" s="49" t="s">
        <v>0</v>
      </c>
      <c r="D102" s="50"/>
      <c r="E102" s="26">
        <f>SUM(E98:E101)</f>
        <v>41297</v>
      </c>
      <c r="F102" s="26">
        <f t="shared" si="10"/>
        <v>41500</v>
      </c>
      <c r="G102" s="26"/>
      <c r="H102" s="20">
        <f>SUM(H98:H101)</f>
        <v>29000</v>
      </c>
      <c r="I102" s="20">
        <f t="shared" ref="I102:N102" si="18">SUM(I98:I100)</f>
        <v>0</v>
      </c>
      <c r="J102" s="20">
        <f t="shared" si="18"/>
        <v>3000</v>
      </c>
      <c r="K102" s="20">
        <f t="shared" ref="K102" si="19">SUM(K98:K100)</f>
        <v>2000</v>
      </c>
      <c r="L102" s="20">
        <f t="shared" si="18"/>
        <v>5000</v>
      </c>
      <c r="M102" s="20">
        <f t="shared" si="18"/>
        <v>0</v>
      </c>
      <c r="N102" s="20">
        <f t="shared" si="18"/>
        <v>2500</v>
      </c>
    </row>
    <row r="103" spans="1:14" x14ac:dyDescent="0.25">
      <c r="E103" s="46">
        <v>0</v>
      </c>
      <c r="F103" s="18">
        <f t="shared" ref="F103:F134" si="20">SUM(G103:N103)</f>
        <v>0</v>
      </c>
      <c r="G103" s="18"/>
      <c r="H103" s="19"/>
      <c r="I103" s="19"/>
      <c r="J103" s="19"/>
      <c r="K103" s="19"/>
      <c r="L103" s="19"/>
      <c r="M103" s="19"/>
      <c r="N103" s="19"/>
    </row>
    <row r="104" spans="1:14" x14ac:dyDescent="0.25">
      <c r="C104" s="1" t="s">
        <v>93</v>
      </c>
      <c r="D104" s="1" t="s">
        <v>94</v>
      </c>
      <c r="E104" s="46">
        <v>183684</v>
      </c>
      <c r="F104" s="18">
        <f t="shared" si="20"/>
        <v>190000</v>
      </c>
      <c r="G104" s="18"/>
      <c r="H104" s="18">
        <v>190000</v>
      </c>
      <c r="I104" s="18">
        <v>0</v>
      </c>
      <c r="J104" s="19">
        <v>0</v>
      </c>
      <c r="K104" s="19"/>
      <c r="L104" s="19"/>
      <c r="M104" s="19"/>
      <c r="N104" s="19">
        <v>0</v>
      </c>
    </row>
    <row r="105" spans="1:14" x14ac:dyDescent="0.25">
      <c r="C105" s="5">
        <v>6620</v>
      </c>
      <c r="D105" s="7" t="s">
        <v>168</v>
      </c>
      <c r="E105" s="46">
        <v>0</v>
      </c>
      <c r="F105" s="18">
        <f t="shared" si="20"/>
        <v>200</v>
      </c>
      <c r="G105" s="18"/>
      <c r="H105" s="18">
        <v>0</v>
      </c>
      <c r="I105" s="18">
        <v>0</v>
      </c>
      <c r="J105" s="19">
        <v>0</v>
      </c>
      <c r="K105" s="19"/>
      <c r="L105" s="19"/>
      <c r="M105" s="19"/>
      <c r="N105" s="19">
        <v>200</v>
      </c>
    </row>
    <row r="106" spans="1:14" x14ac:dyDescent="0.25">
      <c r="C106" s="5">
        <v>6630</v>
      </c>
      <c r="D106" s="7" t="s">
        <v>193</v>
      </c>
      <c r="E106" s="46">
        <v>13970</v>
      </c>
      <c r="F106" s="18">
        <f t="shared" si="20"/>
        <v>0</v>
      </c>
      <c r="G106" s="18"/>
      <c r="H106" s="18"/>
      <c r="I106" s="18"/>
      <c r="J106" s="19">
        <v>0</v>
      </c>
      <c r="K106" s="19"/>
      <c r="L106" s="19"/>
      <c r="M106" s="19"/>
      <c r="N106" s="19"/>
    </row>
    <row r="107" spans="1:14" s="10" customFormat="1" x14ac:dyDescent="0.25">
      <c r="A107" s="49" t="s">
        <v>95</v>
      </c>
      <c r="B107" s="50"/>
      <c r="C107" s="49" t="s">
        <v>0</v>
      </c>
      <c r="D107" s="50"/>
      <c r="E107" s="26">
        <f>SUM(E103:E106)</f>
        <v>197654</v>
      </c>
      <c r="F107" s="26">
        <f t="shared" si="20"/>
        <v>190200</v>
      </c>
      <c r="G107" s="26"/>
      <c r="H107" s="20">
        <f>SUM(H104:H105)</f>
        <v>190000</v>
      </c>
      <c r="I107" s="20">
        <f t="shared" ref="I107:N107" si="21">SUM(I104:I105)</f>
        <v>0</v>
      </c>
      <c r="J107" s="20">
        <f>SUM(J103:J106)</f>
        <v>0</v>
      </c>
      <c r="K107" s="20">
        <f t="shared" si="21"/>
        <v>0</v>
      </c>
      <c r="L107" s="20">
        <f t="shared" si="21"/>
        <v>0</v>
      </c>
      <c r="M107" s="20">
        <f t="shared" si="21"/>
        <v>0</v>
      </c>
      <c r="N107" s="20">
        <f t="shared" si="21"/>
        <v>200</v>
      </c>
    </row>
    <row r="108" spans="1:14" x14ac:dyDescent="0.25">
      <c r="E108" s="46">
        <v>0</v>
      </c>
      <c r="F108" s="18">
        <f t="shared" si="20"/>
        <v>0</v>
      </c>
      <c r="G108" s="18"/>
      <c r="H108" s="19"/>
      <c r="I108" s="19"/>
      <c r="J108" s="19"/>
      <c r="K108" s="19"/>
      <c r="L108" s="19"/>
      <c r="M108" s="19"/>
      <c r="N108" s="19"/>
    </row>
    <row r="109" spans="1:14" s="8" customFormat="1" ht="12.75" x14ac:dyDescent="0.2">
      <c r="C109" s="6">
        <v>6700</v>
      </c>
      <c r="D109" s="8" t="s">
        <v>169</v>
      </c>
      <c r="E109" s="46">
        <v>224046</v>
      </c>
      <c r="F109" s="18">
        <f t="shared" si="20"/>
        <v>220000</v>
      </c>
      <c r="G109" s="18"/>
      <c r="H109" s="19">
        <v>220000</v>
      </c>
      <c r="I109" s="19">
        <v>0</v>
      </c>
      <c r="J109" s="19"/>
      <c r="K109" s="19"/>
      <c r="L109" s="19"/>
      <c r="M109" s="19"/>
      <c r="N109" s="19"/>
    </row>
    <row r="110" spans="1:14" s="8" customFormat="1" ht="12.75" x14ac:dyDescent="0.2">
      <c r="C110" s="6">
        <v>6740</v>
      </c>
      <c r="D110" s="8" t="s">
        <v>197</v>
      </c>
      <c r="E110" s="46">
        <v>3632</v>
      </c>
      <c r="F110" s="18">
        <f t="shared" si="20"/>
        <v>500</v>
      </c>
      <c r="G110" s="18"/>
      <c r="H110" s="19">
        <v>500</v>
      </c>
      <c r="I110" s="19"/>
      <c r="J110" s="19"/>
      <c r="K110" s="19"/>
      <c r="L110" s="19"/>
      <c r="M110" s="19">
        <v>0</v>
      </c>
      <c r="N110" s="19"/>
    </row>
    <row r="111" spans="1:14" x14ac:dyDescent="0.25">
      <c r="C111" s="1" t="s">
        <v>96</v>
      </c>
      <c r="D111" s="1" t="s">
        <v>97</v>
      </c>
      <c r="E111" s="46">
        <v>20099</v>
      </c>
      <c r="F111" s="18">
        <f t="shared" si="20"/>
        <v>21500</v>
      </c>
      <c r="G111" s="18"/>
      <c r="H111" s="18">
        <v>9500</v>
      </c>
      <c r="I111" s="18">
        <v>2500</v>
      </c>
      <c r="J111" s="19">
        <v>4000</v>
      </c>
      <c r="K111" s="19">
        <v>4000</v>
      </c>
      <c r="L111" s="19"/>
      <c r="M111" s="19">
        <v>1500</v>
      </c>
      <c r="N111" s="19"/>
    </row>
    <row r="112" spans="1:14" s="10" customFormat="1" x14ac:dyDescent="0.25">
      <c r="A112" s="49" t="s">
        <v>98</v>
      </c>
      <c r="B112" s="50"/>
      <c r="C112" s="49" t="s">
        <v>0</v>
      </c>
      <c r="D112" s="50"/>
      <c r="E112" s="26">
        <f>SUM(E109:E111)</f>
        <v>247777</v>
      </c>
      <c r="F112" s="26">
        <f t="shared" si="20"/>
        <v>242000</v>
      </c>
      <c r="G112" s="26"/>
      <c r="H112" s="20">
        <f>SUM(H109:H111)</f>
        <v>230000</v>
      </c>
      <c r="I112" s="20">
        <f t="shared" ref="I112:N112" si="22">SUM(I109:I111)</f>
        <v>2500</v>
      </c>
      <c r="J112" s="20">
        <f t="shared" si="22"/>
        <v>4000</v>
      </c>
      <c r="K112" s="20">
        <f t="shared" si="22"/>
        <v>4000</v>
      </c>
      <c r="L112" s="20">
        <f t="shared" si="22"/>
        <v>0</v>
      </c>
      <c r="M112" s="20">
        <f t="shared" si="22"/>
        <v>1500</v>
      </c>
      <c r="N112" s="20">
        <f t="shared" si="22"/>
        <v>0</v>
      </c>
    </row>
    <row r="113" spans="1:14" x14ac:dyDescent="0.25">
      <c r="E113" s="46">
        <v>0</v>
      </c>
      <c r="F113" s="18">
        <f t="shared" si="20"/>
        <v>0</v>
      </c>
      <c r="G113" s="18"/>
      <c r="H113" s="19"/>
      <c r="I113" s="19"/>
      <c r="J113" s="19"/>
      <c r="K113" s="19"/>
      <c r="L113" s="19"/>
      <c r="M113" s="19"/>
      <c r="N113" s="19"/>
    </row>
    <row r="114" spans="1:14" x14ac:dyDescent="0.25">
      <c r="C114" s="1" t="s">
        <v>99</v>
      </c>
      <c r="D114" s="1" t="s">
        <v>100</v>
      </c>
      <c r="E114" s="46">
        <v>3676</v>
      </c>
      <c r="F114" s="18">
        <f t="shared" si="20"/>
        <v>3600</v>
      </c>
      <c r="G114" s="18"/>
      <c r="H114" s="18">
        <v>3500</v>
      </c>
      <c r="I114" s="18">
        <v>0</v>
      </c>
      <c r="J114" s="19">
        <v>0</v>
      </c>
      <c r="K114" s="19">
        <v>0</v>
      </c>
      <c r="L114" s="18">
        <v>0</v>
      </c>
      <c r="M114" s="18"/>
      <c r="N114" s="18">
        <v>100</v>
      </c>
    </row>
    <row r="115" spans="1:14" x14ac:dyDescent="0.25">
      <c r="C115" s="5">
        <v>6840</v>
      </c>
      <c r="D115" s="7" t="s">
        <v>179</v>
      </c>
      <c r="E115" s="46">
        <v>685</v>
      </c>
      <c r="F115" s="18">
        <f t="shared" si="20"/>
        <v>685</v>
      </c>
      <c r="G115" s="18"/>
      <c r="H115" s="18">
        <v>685</v>
      </c>
      <c r="I115" s="18"/>
      <c r="J115" s="19">
        <v>0</v>
      </c>
      <c r="K115" s="19"/>
      <c r="L115" s="19">
        <v>0</v>
      </c>
      <c r="M115" s="19"/>
      <c r="N115" s="19"/>
    </row>
    <row r="116" spans="1:14" x14ac:dyDescent="0.25">
      <c r="C116" s="1" t="s">
        <v>101</v>
      </c>
      <c r="D116" s="1" t="s">
        <v>102</v>
      </c>
      <c r="E116" s="46">
        <v>6985</v>
      </c>
      <c r="F116" s="18">
        <f t="shared" si="20"/>
        <v>6750</v>
      </c>
      <c r="G116" s="18"/>
      <c r="H116" s="18"/>
      <c r="I116" s="18">
        <v>1250</v>
      </c>
      <c r="J116" s="19">
        <v>0</v>
      </c>
      <c r="K116" s="19">
        <v>5500</v>
      </c>
      <c r="L116" s="19">
        <v>0</v>
      </c>
      <c r="M116" s="19"/>
      <c r="N116" s="19"/>
    </row>
    <row r="117" spans="1:14" x14ac:dyDescent="0.25">
      <c r="C117" s="5">
        <v>6861</v>
      </c>
      <c r="D117" s="7" t="s">
        <v>191</v>
      </c>
      <c r="E117" s="46">
        <v>57000</v>
      </c>
      <c r="F117" s="18">
        <f t="shared" si="20"/>
        <v>24000</v>
      </c>
      <c r="G117" s="18"/>
      <c r="H117" s="18"/>
      <c r="I117" s="18">
        <v>6000</v>
      </c>
      <c r="J117" s="19">
        <v>8000</v>
      </c>
      <c r="K117" s="19">
        <v>10000</v>
      </c>
      <c r="L117" s="19"/>
      <c r="M117" s="19"/>
      <c r="N117" s="19"/>
    </row>
    <row r="118" spans="1:14" x14ac:dyDescent="0.25">
      <c r="C118" s="5">
        <v>6862</v>
      </c>
      <c r="D118" s="7" t="s">
        <v>192</v>
      </c>
      <c r="E118" s="46">
        <v>3900</v>
      </c>
      <c r="F118" s="18">
        <f t="shared" si="20"/>
        <v>14000</v>
      </c>
      <c r="G118" s="18"/>
      <c r="H118" s="18"/>
      <c r="I118" s="18">
        <v>0</v>
      </c>
      <c r="J118" s="19">
        <v>4000</v>
      </c>
      <c r="K118" s="19">
        <v>10000</v>
      </c>
      <c r="L118" s="19"/>
      <c r="M118" s="19"/>
      <c r="N118" s="19"/>
    </row>
    <row r="119" spans="1:14" x14ac:dyDescent="0.25">
      <c r="C119" s="1" t="s">
        <v>103</v>
      </c>
      <c r="D119" s="1" t="s">
        <v>104</v>
      </c>
      <c r="E119" s="46">
        <v>0</v>
      </c>
      <c r="F119" s="18">
        <f t="shared" si="20"/>
        <v>1000</v>
      </c>
      <c r="G119" s="18"/>
      <c r="H119" s="18">
        <v>1000</v>
      </c>
      <c r="I119" s="18">
        <v>0</v>
      </c>
      <c r="J119" s="19"/>
      <c r="K119" s="19"/>
      <c r="L119" s="19"/>
      <c r="M119" s="19"/>
      <c r="N119" s="19"/>
    </row>
    <row r="120" spans="1:14" x14ac:dyDescent="0.25">
      <c r="C120" s="1" t="s">
        <v>105</v>
      </c>
      <c r="D120" s="1" t="s">
        <v>106</v>
      </c>
      <c r="E120" s="46">
        <v>18425</v>
      </c>
      <c r="F120" s="18">
        <f t="shared" si="20"/>
        <v>22308</v>
      </c>
      <c r="G120" s="18"/>
      <c r="H120" s="18">
        <v>10320</v>
      </c>
      <c r="I120" s="18">
        <v>9000</v>
      </c>
      <c r="J120" s="19">
        <v>2988</v>
      </c>
      <c r="K120" s="19"/>
      <c r="L120" s="19"/>
      <c r="M120" s="19"/>
      <c r="N120" s="19"/>
    </row>
    <row r="121" spans="1:14" x14ac:dyDescent="0.25">
      <c r="C121" s="5">
        <v>6940</v>
      </c>
      <c r="D121" s="7" t="s">
        <v>171</v>
      </c>
      <c r="E121" s="46">
        <v>540</v>
      </c>
      <c r="F121" s="18">
        <f t="shared" si="20"/>
        <v>500</v>
      </c>
      <c r="G121" s="18"/>
      <c r="H121" s="18">
        <v>300</v>
      </c>
      <c r="I121" s="18">
        <v>0</v>
      </c>
      <c r="J121" s="19">
        <v>0</v>
      </c>
      <c r="K121" s="19"/>
      <c r="L121" s="19">
        <v>0</v>
      </c>
      <c r="M121" s="19"/>
      <c r="N121" s="19">
        <v>200</v>
      </c>
    </row>
    <row r="122" spans="1:14" s="10" customFormat="1" x14ac:dyDescent="0.25">
      <c r="A122" s="49" t="s">
        <v>170</v>
      </c>
      <c r="B122" s="50"/>
      <c r="C122" s="49" t="s">
        <v>0</v>
      </c>
      <c r="D122" s="50"/>
      <c r="E122" s="26">
        <f>SUM(E114:E121)</f>
        <v>91211</v>
      </c>
      <c r="F122" s="26">
        <f t="shared" si="20"/>
        <v>72843</v>
      </c>
      <c r="G122" s="26"/>
      <c r="H122" s="20">
        <f t="shared" ref="H122:N122" si="23">SUM(H114:H121)</f>
        <v>15805</v>
      </c>
      <c r="I122" s="20">
        <f t="shared" si="23"/>
        <v>16250</v>
      </c>
      <c r="J122" s="20">
        <f t="shared" si="23"/>
        <v>14988</v>
      </c>
      <c r="K122" s="20">
        <f t="shared" ref="K122" si="24">SUM(K114:K121)</f>
        <v>25500</v>
      </c>
      <c r="L122" s="20">
        <f t="shared" si="23"/>
        <v>0</v>
      </c>
      <c r="M122" s="20">
        <f t="shared" si="23"/>
        <v>0</v>
      </c>
      <c r="N122" s="20">
        <f t="shared" si="23"/>
        <v>300</v>
      </c>
    </row>
    <row r="123" spans="1:14" x14ac:dyDescent="0.25">
      <c r="E123" s="46">
        <v>0</v>
      </c>
      <c r="F123" s="18">
        <f t="shared" si="20"/>
        <v>0</v>
      </c>
      <c r="G123" s="18"/>
      <c r="H123" s="19"/>
      <c r="I123" s="19"/>
      <c r="J123" s="19"/>
      <c r="K123" s="19"/>
      <c r="L123" s="19"/>
      <c r="M123" s="19"/>
      <c r="N123" s="19"/>
    </row>
    <row r="124" spans="1:14" x14ac:dyDescent="0.25">
      <c r="C124" s="1" t="s">
        <v>107</v>
      </c>
      <c r="D124" s="1" t="s">
        <v>108</v>
      </c>
      <c r="E124" s="46">
        <v>464363</v>
      </c>
      <c r="F124" s="18">
        <f t="shared" si="20"/>
        <v>256000</v>
      </c>
      <c r="G124" s="18"/>
      <c r="H124" s="18">
        <v>0</v>
      </c>
      <c r="I124" s="18">
        <v>207000</v>
      </c>
      <c r="J124" s="19">
        <v>9000</v>
      </c>
      <c r="K124" s="19">
        <v>40000</v>
      </c>
      <c r="L124" s="19"/>
      <c r="M124" s="19"/>
      <c r="N124" s="19"/>
    </row>
    <row r="125" spans="1:14" x14ac:dyDescent="0.25">
      <c r="C125" s="1" t="s">
        <v>109</v>
      </c>
      <c r="D125" s="1" t="s">
        <v>110</v>
      </c>
      <c r="E125" s="46">
        <v>565122</v>
      </c>
      <c r="F125" s="18">
        <f t="shared" si="20"/>
        <v>338000</v>
      </c>
      <c r="G125" s="18"/>
      <c r="H125" s="18">
        <v>0</v>
      </c>
      <c r="I125" s="18">
        <f>170000+15000+50000+4000</f>
        <v>239000</v>
      </c>
      <c r="J125" s="19">
        <v>7000</v>
      </c>
      <c r="K125" s="19">
        <f>75000+3300+13500</f>
        <v>91800</v>
      </c>
      <c r="L125" s="19">
        <v>0</v>
      </c>
      <c r="M125" s="19"/>
      <c r="N125" s="19">
        <v>200</v>
      </c>
    </row>
    <row r="126" spans="1:14" s="10" customFormat="1" x14ac:dyDescent="0.25">
      <c r="A126" s="49" t="s">
        <v>111</v>
      </c>
      <c r="B126" s="50"/>
      <c r="C126" s="49" t="s">
        <v>0</v>
      </c>
      <c r="D126" s="50"/>
      <c r="E126" s="26">
        <f>SUM(E123:E125)</f>
        <v>1029485</v>
      </c>
      <c r="F126" s="26">
        <f t="shared" si="20"/>
        <v>594000</v>
      </c>
      <c r="G126" s="26"/>
      <c r="H126" s="20">
        <f>SUM(H123:H125)</f>
        <v>0</v>
      </c>
      <c r="I126" s="20">
        <f t="shared" ref="I126:N126" si="25">SUM(I123:I125)</f>
        <v>446000</v>
      </c>
      <c r="J126" s="20">
        <f t="shared" si="25"/>
        <v>16000</v>
      </c>
      <c r="K126" s="20">
        <f t="shared" si="25"/>
        <v>131800</v>
      </c>
      <c r="L126" s="20">
        <f t="shared" si="25"/>
        <v>0</v>
      </c>
      <c r="M126" s="20">
        <f t="shared" si="25"/>
        <v>0</v>
      </c>
      <c r="N126" s="20">
        <f t="shared" si="25"/>
        <v>200</v>
      </c>
    </row>
    <row r="127" spans="1:14" x14ac:dyDescent="0.25">
      <c r="E127" s="46">
        <v>0</v>
      </c>
      <c r="F127" s="18">
        <f t="shared" si="20"/>
        <v>0</v>
      </c>
      <c r="G127" s="18"/>
      <c r="H127" s="19"/>
      <c r="I127" s="19"/>
      <c r="J127" s="19"/>
      <c r="K127" s="19"/>
      <c r="L127" s="19"/>
      <c r="M127" s="19"/>
      <c r="N127" s="19"/>
    </row>
    <row r="128" spans="1:14" x14ac:dyDescent="0.25">
      <c r="C128" s="1" t="s">
        <v>112</v>
      </c>
      <c r="D128" s="1" t="s">
        <v>113</v>
      </c>
      <c r="E128" s="46">
        <v>0</v>
      </c>
      <c r="F128" s="18">
        <f t="shared" si="20"/>
        <v>0</v>
      </c>
      <c r="G128" s="18"/>
      <c r="H128" s="18"/>
      <c r="I128" s="18">
        <v>0</v>
      </c>
      <c r="J128" s="19"/>
      <c r="K128" s="19"/>
      <c r="L128" s="19"/>
      <c r="M128" s="19"/>
      <c r="N128" s="19"/>
    </row>
    <row r="129" spans="1:14" x14ac:dyDescent="0.25">
      <c r="C129" s="1" t="s">
        <v>114</v>
      </c>
      <c r="D129" s="1" t="s">
        <v>115</v>
      </c>
      <c r="E129" s="46">
        <v>9068</v>
      </c>
      <c r="F129" s="18">
        <f t="shared" si="20"/>
        <v>0</v>
      </c>
      <c r="G129" s="18"/>
      <c r="H129" s="18">
        <v>0</v>
      </c>
      <c r="I129" s="18">
        <v>0</v>
      </c>
      <c r="J129" s="19">
        <v>0</v>
      </c>
      <c r="K129" s="19"/>
      <c r="L129" s="19"/>
      <c r="M129" s="19"/>
      <c r="N129" s="19"/>
    </row>
    <row r="130" spans="1:14" s="10" customFormat="1" x14ac:dyDescent="0.25">
      <c r="A130" s="49" t="s">
        <v>116</v>
      </c>
      <c r="B130" s="50"/>
      <c r="C130" s="49" t="s">
        <v>0</v>
      </c>
      <c r="D130" s="50"/>
      <c r="E130" s="26">
        <f>SUM(E128:E129)</f>
        <v>9068</v>
      </c>
      <c r="F130" s="26">
        <f t="shared" si="20"/>
        <v>0</v>
      </c>
      <c r="G130" s="26"/>
      <c r="H130" s="20">
        <f>SUM(H128:H129)</f>
        <v>0</v>
      </c>
      <c r="I130" s="20">
        <f t="shared" ref="I130:N130" si="26">SUM(I128:I129)</f>
        <v>0</v>
      </c>
      <c r="J130" s="20">
        <f t="shared" si="26"/>
        <v>0</v>
      </c>
      <c r="K130" s="20"/>
      <c r="L130" s="20">
        <f t="shared" si="26"/>
        <v>0</v>
      </c>
      <c r="M130" s="20"/>
      <c r="N130" s="20">
        <f t="shared" si="26"/>
        <v>0</v>
      </c>
    </row>
    <row r="131" spans="1:14" x14ac:dyDescent="0.25">
      <c r="E131" s="46">
        <v>0</v>
      </c>
      <c r="F131" s="18">
        <f t="shared" si="20"/>
        <v>0</v>
      </c>
      <c r="G131" s="18"/>
      <c r="H131" s="19"/>
      <c r="I131" s="19"/>
      <c r="J131" s="19"/>
      <c r="K131" s="19"/>
      <c r="L131" s="19"/>
      <c r="M131" s="19"/>
      <c r="N131" s="19"/>
    </row>
    <row r="132" spans="1:14" x14ac:dyDescent="0.25">
      <c r="C132" s="1" t="s">
        <v>117</v>
      </c>
      <c r="D132" s="1" t="s">
        <v>118</v>
      </c>
      <c r="E132" s="46">
        <v>6483</v>
      </c>
      <c r="F132" s="18">
        <f t="shared" si="20"/>
        <v>9700</v>
      </c>
      <c r="G132" s="18"/>
      <c r="H132" s="18">
        <v>3200</v>
      </c>
      <c r="I132" s="18">
        <v>3500</v>
      </c>
      <c r="J132" s="19">
        <v>0</v>
      </c>
      <c r="K132" s="19">
        <v>3000</v>
      </c>
      <c r="L132" s="19"/>
      <c r="M132" s="19"/>
      <c r="N132" s="19"/>
    </row>
    <row r="133" spans="1:14" x14ac:dyDescent="0.25">
      <c r="C133" s="1" t="s">
        <v>119</v>
      </c>
      <c r="D133" s="1" t="s">
        <v>120</v>
      </c>
      <c r="E133" s="46">
        <v>51052</v>
      </c>
      <c r="F133" s="18">
        <f t="shared" si="20"/>
        <v>15800</v>
      </c>
      <c r="G133" s="18"/>
      <c r="H133" s="18"/>
      <c r="I133" s="18">
        <v>0</v>
      </c>
      <c r="J133" s="19">
        <v>15000</v>
      </c>
      <c r="K133" s="19">
        <v>0</v>
      </c>
      <c r="L133" s="19"/>
      <c r="M133" s="19">
        <v>800</v>
      </c>
      <c r="N133" s="19"/>
    </row>
    <row r="134" spans="1:14" s="17" customFormat="1" x14ac:dyDescent="0.25">
      <c r="C134" s="5">
        <v>7370</v>
      </c>
      <c r="D134" s="5" t="s">
        <v>121</v>
      </c>
      <c r="E134" s="46">
        <v>8787</v>
      </c>
      <c r="F134" s="18">
        <f t="shared" si="20"/>
        <v>18400</v>
      </c>
      <c r="G134" s="18"/>
      <c r="H134" s="41">
        <v>0</v>
      </c>
      <c r="I134" s="18">
        <v>0</v>
      </c>
      <c r="J134" s="19">
        <v>0</v>
      </c>
      <c r="K134" s="19">
        <v>15000</v>
      </c>
      <c r="L134" s="24">
        <v>3400</v>
      </c>
      <c r="M134" s="24"/>
      <c r="N134" s="24"/>
    </row>
    <row r="135" spans="1:14" s="17" customFormat="1" x14ac:dyDescent="0.25">
      <c r="C135" s="5">
        <v>7390</v>
      </c>
      <c r="D135" s="13" t="s">
        <v>180</v>
      </c>
      <c r="E135" s="46">
        <v>0</v>
      </c>
      <c r="F135" s="18">
        <f t="shared" ref="F135:F166" si="27">SUM(G135:N135)</f>
        <v>0</v>
      </c>
      <c r="G135" s="18"/>
      <c r="H135" s="23"/>
      <c r="I135" s="23"/>
      <c r="J135" s="19">
        <v>0</v>
      </c>
      <c r="K135" s="19"/>
      <c r="L135" s="24"/>
      <c r="M135" s="24"/>
      <c r="N135" s="24"/>
    </row>
    <row r="136" spans="1:14" s="10" customFormat="1" x14ac:dyDescent="0.25">
      <c r="A136" s="49" t="s">
        <v>122</v>
      </c>
      <c r="B136" s="50"/>
      <c r="C136" s="49" t="s">
        <v>0</v>
      </c>
      <c r="D136" s="50"/>
      <c r="E136" s="26">
        <f>SUM(E131:E135)</f>
        <v>66322</v>
      </c>
      <c r="F136" s="26">
        <f t="shared" si="27"/>
        <v>43900</v>
      </c>
      <c r="G136" s="26"/>
      <c r="H136" s="20">
        <f>SUM(H132:H135)</f>
        <v>3200</v>
      </c>
      <c r="I136" s="20">
        <f t="shared" ref="I136:N136" si="28">SUM(I132:I135)</f>
        <v>3500</v>
      </c>
      <c r="J136" s="20">
        <f t="shared" si="28"/>
        <v>15000</v>
      </c>
      <c r="K136" s="20">
        <f t="shared" si="28"/>
        <v>18000</v>
      </c>
      <c r="L136" s="20">
        <f t="shared" si="28"/>
        <v>3400</v>
      </c>
      <c r="M136" s="20">
        <f t="shared" si="28"/>
        <v>800</v>
      </c>
      <c r="N136" s="20">
        <f t="shared" si="28"/>
        <v>0</v>
      </c>
    </row>
    <row r="137" spans="1:14" x14ac:dyDescent="0.25">
      <c r="E137" s="46">
        <v>0</v>
      </c>
      <c r="F137" s="18">
        <f t="shared" si="27"/>
        <v>0</v>
      </c>
      <c r="G137" s="18"/>
      <c r="H137" s="19"/>
      <c r="I137" s="19"/>
      <c r="J137" s="19"/>
      <c r="K137" s="19"/>
      <c r="L137" s="19"/>
      <c r="M137" s="19"/>
      <c r="N137" s="19"/>
    </row>
    <row r="138" spans="1:14" x14ac:dyDescent="0.25">
      <c r="C138" s="1" t="s">
        <v>123</v>
      </c>
      <c r="D138" s="1" t="s">
        <v>124</v>
      </c>
      <c r="E138" s="46">
        <v>45481</v>
      </c>
      <c r="F138" s="18">
        <f t="shared" si="27"/>
        <v>36700</v>
      </c>
      <c r="G138" s="18"/>
      <c r="H138" s="18">
        <v>5000</v>
      </c>
      <c r="I138" s="18">
        <v>0</v>
      </c>
      <c r="J138" s="19">
        <v>1500</v>
      </c>
      <c r="K138" s="19">
        <v>10000</v>
      </c>
      <c r="L138" s="19">
        <v>200</v>
      </c>
      <c r="M138" s="19"/>
      <c r="N138" s="19">
        <v>20000</v>
      </c>
    </row>
    <row r="139" spans="1:14" x14ac:dyDescent="0.25">
      <c r="C139" s="1" t="s">
        <v>125</v>
      </c>
      <c r="D139" s="1" t="s">
        <v>203</v>
      </c>
      <c r="E139" s="46">
        <v>2000</v>
      </c>
      <c r="F139" s="18">
        <f t="shared" si="27"/>
        <v>2000</v>
      </c>
      <c r="G139" s="18"/>
      <c r="H139" s="18"/>
      <c r="I139" s="18">
        <v>0</v>
      </c>
      <c r="J139" s="19"/>
      <c r="K139" s="19">
        <v>2000</v>
      </c>
      <c r="L139" s="19"/>
      <c r="M139" s="19"/>
      <c r="N139" s="19"/>
    </row>
    <row r="140" spans="1:14" x14ac:dyDescent="0.25">
      <c r="C140" s="1" t="s">
        <v>126</v>
      </c>
      <c r="D140" s="1" t="s">
        <v>127</v>
      </c>
      <c r="E140" s="46">
        <v>0</v>
      </c>
      <c r="F140" s="18">
        <f t="shared" si="27"/>
        <v>0</v>
      </c>
      <c r="G140" s="18"/>
      <c r="H140" s="18"/>
      <c r="I140" s="18">
        <v>0</v>
      </c>
      <c r="J140" s="19"/>
      <c r="K140" s="19"/>
      <c r="L140" s="19"/>
      <c r="M140" s="19"/>
      <c r="N140" s="19"/>
    </row>
    <row r="141" spans="1:14" s="10" customFormat="1" x14ac:dyDescent="0.25">
      <c r="A141" s="49" t="s">
        <v>128</v>
      </c>
      <c r="B141" s="50"/>
      <c r="C141" s="49" t="s">
        <v>0</v>
      </c>
      <c r="D141" s="50"/>
      <c r="E141" s="26">
        <f>SUM(E137:E140)</f>
        <v>47481</v>
      </c>
      <c r="F141" s="26">
        <f t="shared" si="27"/>
        <v>38700</v>
      </c>
      <c r="G141" s="26"/>
      <c r="H141" s="20">
        <f>SUM(H138:H140)</f>
        <v>5000</v>
      </c>
      <c r="I141" s="20">
        <f t="shared" ref="I141:N141" si="29">SUM(I138:I140)</f>
        <v>0</v>
      </c>
      <c r="J141" s="20">
        <f t="shared" si="29"/>
        <v>1500</v>
      </c>
      <c r="K141" s="20">
        <f t="shared" si="29"/>
        <v>12000</v>
      </c>
      <c r="L141" s="20">
        <f t="shared" si="29"/>
        <v>200</v>
      </c>
      <c r="M141" s="20">
        <f t="shared" si="29"/>
        <v>0</v>
      </c>
      <c r="N141" s="20">
        <f t="shared" si="29"/>
        <v>20000</v>
      </c>
    </row>
    <row r="142" spans="1:14" x14ac:dyDescent="0.25">
      <c r="E142" s="46">
        <v>0</v>
      </c>
      <c r="F142" s="18">
        <f t="shared" si="27"/>
        <v>0</v>
      </c>
      <c r="G142" s="18"/>
      <c r="H142" s="19"/>
      <c r="I142" s="19"/>
      <c r="J142" s="19"/>
      <c r="K142" s="19"/>
      <c r="L142" s="19"/>
      <c r="M142" s="19"/>
      <c r="N142" s="19"/>
    </row>
    <row r="143" spans="1:14" x14ac:dyDescent="0.25">
      <c r="C143" s="1" t="s">
        <v>129</v>
      </c>
      <c r="D143" s="1" t="s">
        <v>130</v>
      </c>
      <c r="E143" s="46">
        <v>0</v>
      </c>
      <c r="F143" s="18">
        <f t="shared" si="27"/>
        <v>0</v>
      </c>
      <c r="G143" s="18"/>
      <c r="H143" s="18"/>
      <c r="I143" s="18">
        <v>0</v>
      </c>
      <c r="J143" s="19">
        <v>0</v>
      </c>
      <c r="K143" s="19">
        <v>0</v>
      </c>
      <c r="L143" s="19"/>
      <c r="M143" s="19"/>
      <c r="N143" s="19"/>
    </row>
    <row r="144" spans="1:14" x14ac:dyDescent="0.25">
      <c r="C144" s="1" t="s">
        <v>131</v>
      </c>
      <c r="D144" s="1" t="s">
        <v>132</v>
      </c>
      <c r="E144" s="46">
        <v>54967</v>
      </c>
      <c r="F144" s="18">
        <f t="shared" si="27"/>
        <v>55100</v>
      </c>
      <c r="G144" s="18"/>
      <c r="H144" s="18">
        <v>53000</v>
      </c>
      <c r="I144" s="18">
        <v>2100</v>
      </c>
      <c r="J144" s="19"/>
      <c r="K144" s="19"/>
      <c r="L144" s="19"/>
      <c r="M144" s="19"/>
      <c r="N144" s="19"/>
    </row>
    <row r="145" spans="1:14" s="10" customFormat="1" x14ac:dyDescent="0.25">
      <c r="A145" s="49" t="s">
        <v>133</v>
      </c>
      <c r="B145" s="50"/>
      <c r="C145" s="49" t="s">
        <v>0</v>
      </c>
      <c r="D145" s="50"/>
      <c r="E145" s="26">
        <f>SUM(E142:E144)</f>
        <v>54967</v>
      </c>
      <c r="F145" s="26">
        <f t="shared" si="27"/>
        <v>55100</v>
      </c>
      <c r="G145" s="26"/>
      <c r="H145" s="20">
        <f>SUM(H143:H144)</f>
        <v>53000</v>
      </c>
      <c r="I145" s="20">
        <f t="shared" ref="I145:N145" si="30">SUM(I143:I144)</f>
        <v>2100</v>
      </c>
      <c r="J145" s="20">
        <f t="shared" si="30"/>
        <v>0</v>
      </c>
      <c r="K145" s="20">
        <f t="shared" si="30"/>
        <v>0</v>
      </c>
      <c r="L145" s="20">
        <f t="shared" si="30"/>
        <v>0</v>
      </c>
      <c r="M145" s="20"/>
      <c r="N145" s="20">
        <f t="shared" si="30"/>
        <v>0</v>
      </c>
    </row>
    <row r="146" spans="1:14" x14ac:dyDescent="0.25">
      <c r="E146" s="46">
        <v>0</v>
      </c>
      <c r="F146" s="18">
        <f t="shared" si="27"/>
        <v>0</v>
      </c>
      <c r="G146" s="18"/>
      <c r="H146" s="19"/>
      <c r="I146" s="19"/>
      <c r="J146" s="19"/>
      <c r="K146" s="19"/>
      <c r="L146" s="19"/>
      <c r="M146" s="19"/>
      <c r="N146" s="19"/>
    </row>
    <row r="147" spans="1:14" x14ac:dyDescent="0.25">
      <c r="C147" s="1" t="s">
        <v>134</v>
      </c>
      <c r="D147" s="1" t="s">
        <v>135</v>
      </c>
      <c r="E147" s="46">
        <v>9215</v>
      </c>
      <c r="F147" s="18">
        <f t="shared" si="27"/>
        <v>10000</v>
      </c>
      <c r="G147" s="18"/>
      <c r="H147" s="18">
        <v>5000</v>
      </c>
      <c r="I147" s="18">
        <v>0</v>
      </c>
      <c r="J147" s="19">
        <v>5000</v>
      </c>
      <c r="K147" s="19">
        <v>0</v>
      </c>
      <c r="L147" s="19"/>
      <c r="M147" s="19"/>
      <c r="N147" s="19"/>
    </row>
    <row r="148" spans="1:14" x14ac:dyDescent="0.25">
      <c r="C148" s="1" t="s">
        <v>136</v>
      </c>
      <c r="D148" s="1" t="s">
        <v>137</v>
      </c>
      <c r="E148" s="46">
        <v>546</v>
      </c>
      <c r="F148" s="18">
        <f t="shared" si="27"/>
        <v>700</v>
      </c>
      <c r="G148" s="18"/>
      <c r="H148" s="18">
        <v>300</v>
      </c>
      <c r="I148" s="18">
        <v>0</v>
      </c>
      <c r="J148" s="19">
        <v>200</v>
      </c>
      <c r="K148" s="19">
        <v>200</v>
      </c>
      <c r="L148" s="19"/>
      <c r="M148" s="19"/>
      <c r="N148" s="19"/>
    </row>
    <row r="149" spans="1:14" x14ac:dyDescent="0.25">
      <c r="C149" s="1" t="s">
        <v>138</v>
      </c>
      <c r="D149" s="1" t="s">
        <v>139</v>
      </c>
      <c r="E149" s="46">
        <v>13436</v>
      </c>
      <c r="F149" s="18">
        <f t="shared" si="27"/>
        <v>13590</v>
      </c>
      <c r="G149" s="18"/>
      <c r="H149" s="18">
        <v>4700</v>
      </c>
      <c r="I149" s="18">
        <v>3900</v>
      </c>
      <c r="J149" s="19">
        <v>2400</v>
      </c>
      <c r="K149" s="19">
        <v>1900</v>
      </c>
      <c r="L149" s="18">
        <v>400</v>
      </c>
      <c r="M149" s="18">
        <v>140</v>
      </c>
      <c r="N149" s="19">
        <v>150</v>
      </c>
    </row>
    <row r="150" spans="1:14" x14ac:dyDescent="0.25">
      <c r="C150" s="5">
        <v>7790</v>
      </c>
      <c r="D150" s="7" t="s">
        <v>172</v>
      </c>
      <c r="E150" s="46">
        <v>15052</v>
      </c>
      <c r="F150" s="18">
        <f t="shared" si="27"/>
        <v>5750</v>
      </c>
      <c r="G150" s="18"/>
      <c r="H150" s="18">
        <v>1000</v>
      </c>
      <c r="I150" s="18">
        <v>3000</v>
      </c>
      <c r="J150" s="19">
        <v>250</v>
      </c>
      <c r="K150" s="19"/>
      <c r="L150" s="19">
        <v>500</v>
      </c>
      <c r="M150" s="19">
        <v>1000</v>
      </c>
      <c r="N150" s="19">
        <v>0</v>
      </c>
    </row>
    <row r="151" spans="1:14" x14ac:dyDescent="0.25">
      <c r="C151" s="1" t="s">
        <v>140</v>
      </c>
      <c r="D151" s="1" t="s">
        <v>141</v>
      </c>
      <c r="E151" s="46">
        <v>-0.33</v>
      </c>
      <c r="F151" s="18">
        <f t="shared" si="27"/>
        <v>0</v>
      </c>
      <c r="G151" s="18"/>
      <c r="H151" s="18">
        <v>0</v>
      </c>
      <c r="I151" s="18">
        <v>0</v>
      </c>
      <c r="J151" s="19">
        <v>0</v>
      </c>
      <c r="K151" s="19">
        <v>0</v>
      </c>
      <c r="L151" s="18">
        <v>0</v>
      </c>
      <c r="M151" s="19"/>
      <c r="N151" s="19"/>
    </row>
    <row r="152" spans="1:14" s="10" customFormat="1" x14ac:dyDescent="0.25">
      <c r="A152" s="49" t="s">
        <v>142</v>
      </c>
      <c r="B152" s="50"/>
      <c r="C152" s="49" t="s">
        <v>0</v>
      </c>
      <c r="D152" s="50"/>
      <c r="E152" s="26">
        <f>SUM(E146:E151)</f>
        <v>38248.67</v>
      </c>
      <c r="F152" s="26">
        <f t="shared" si="27"/>
        <v>30040</v>
      </c>
      <c r="G152" s="26"/>
      <c r="H152" s="20">
        <f>SUM(H147:H151)</f>
        <v>11000</v>
      </c>
      <c r="I152" s="20">
        <f t="shared" ref="I152:N152" si="31">SUM(I147:I151)</f>
        <v>6900</v>
      </c>
      <c r="J152" s="20">
        <f t="shared" si="31"/>
        <v>7850</v>
      </c>
      <c r="K152" s="20">
        <f t="shared" si="31"/>
        <v>2100</v>
      </c>
      <c r="L152" s="20">
        <f t="shared" si="31"/>
        <v>900</v>
      </c>
      <c r="M152" s="20">
        <f t="shared" si="31"/>
        <v>1140</v>
      </c>
      <c r="N152" s="20">
        <f t="shared" si="31"/>
        <v>150</v>
      </c>
    </row>
    <row r="153" spans="1:14" x14ac:dyDescent="0.25">
      <c r="E153" s="46">
        <v>0</v>
      </c>
      <c r="F153" s="18">
        <f t="shared" si="27"/>
        <v>0</v>
      </c>
      <c r="G153" s="18"/>
      <c r="H153" s="19"/>
      <c r="I153" s="19"/>
      <c r="J153" s="19"/>
      <c r="K153" s="19"/>
      <c r="L153" s="19"/>
      <c r="M153" s="19"/>
      <c r="N153" s="19"/>
    </row>
    <row r="154" spans="1:14" x14ac:dyDescent="0.25">
      <c r="C154" s="6">
        <v>7820</v>
      </c>
      <c r="D154" s="7" t="s">
        <v>181</v>
      </c>
      <c r="E154" s="46">
        <v>0</v>
      </c>
      <c r="F154" s="18">
        <f t="shared" si="27"/>
        <v>0</v>
      </c>
      <c r="G154" s="18"/>
      <c r="H154" s="19"/>
      <c r="I154" s="19"/>
      <c r="J154" s="19">
        <v>0</v>
      </c>
      <c r="K154" s="19"/>
      <c r="L154" s="19"/>
      <c r="M154" s="19"/>
      <c r="N154" s="19"/>
    </row>
    <row r="155" spans="1:14" x14ac:dyDescent="0.25">
      <c r="C155" s="1" t="s">
        <v>143</v>
      </c>
      <c r="D155" s="1" t="s">
        <v>144</v>
      </c>
      <c r="E155" s="46">
        <v>0</v>
      </c>
      <c r="F155" s="18">
        <f t="shared" si="27"/>
        <v>0</v>
      </c>
      <c r="G155" s="18"/>
      <c r="H155" s="18"/>
      <c r="I155" s="18">
        <v>0</v>
      </c>
      <c r="J155" s="19"/>
      <c r="K155" s="19"/>
      <c r="L155" s="19"/>
      <c r="M155" s="19"/>
      <c r="N155" s="19"/>
    </row>
    <row r="156" spans="1:14" x14ac:dyDescent="0.25">
      <c r="C156" s="1" t="s">
        <v>145</v>
      </c>
      <c r="D156" s="1" t="s">
        <v>146</v>
      </c>
      <c r="E156" s="46">
        <v>0</v>
      </c>
      <c r="F156" s="18">
        <f t="shared" si="27"/>
        <v>0</v>
      </c>
      <c r="G156" s="18"/>
      <c r="H156" s="18"/>
      <c r="I156" s="18">
        <v>0</v>
      </c>
      <c r="J156" s="19"/>
      <c r="K156" s="19"/>
      <c r="L156" s="19"/>
      <c r="M156" s="19"/>
      <c r="N156" s="19"/>
    </row>
    <row r="157" spans="1:14" s="10" customFormat="1" x14ac:dyDescent="0.25">
      <c r="A157" s="49" t="s">
        <v>147</v>
      </c>
      <c r="B157" s="50"/>
      <c r="C157" s="49" t="s">
        <v>0</v>
      </c>
      <c r="D157" s="50"/>
      <c r="E157" s="26">
        <v>0</v>
      </c>
      <c r="F157" s="26">
        <f t="shared" si="27"/>
        <v>0</v>
      </c>
      <c r="G157" s="26"/>
      <c r="H157" s="20">
        <f>SUM(H153:H156)</f>
        <v>0</v>
      </c>
      <c r="I157" s="20">
        <f t="shared" ref="I157:N157" si="32">SUM(I153:I156)</f>
        <v>0</v>
      </c>
      <c r="J157" s="20">
        <f t="shared" si="32"/>
        <v>0</v>
      </c>
      <c r="K157" s="20">
        <f t="shared" si="32"/>
        <v>0</v>
      </c>
      <c r="L157" s="20">
        <f t="shared" si="32"/>
        <v>0</v>
      </c>
      <c r="M157" s="20"/>
      <c r="N157" s="20">
        <f t="shared" si="32"/>
        <v>0</v>
      </c>
    </row>
    <row r="158" spans="1:14" x14ac:dyDescent="0.25">
      <c r="E158" s="46">
        <v>0</v>
      </c>
      <c r="F158" s="18">
        <f t="shared" si="27"/>
        <v>0</v>
      </c>
      <c r="G158" s="18"/>
      <c r="H158" s="19"/>
      <c r="I158" s="19"/>
      <c r="J158" s="19"/>
      <c r="K158" s="19"/>
      <c r="L158" s="19"/>
      <c r="M158" s="19"/>
      <c r="N158" s="19"/>
    </row>
    <row r="159" spans="1:14" s="10" customFormat="1" x14ac:dyDescent="0.25">
      <c r="A159" s="64" t="s">
        <v>148</v>
      </c>
      <c r="B159" s="65"/>
      <c r="C159" s="64" t="s">
        <v>0</v>
      </c>
      <c r="D159" s="65"/>
      <c r="E159" s="32">
        <f>E88+E96+E102+E107+E112+E122+E126+E130+E136+E141+E145+E152</f>
        <v>3831823.67</v>
      </c>
      <c r="F159" s="32">
        <f t="shared" si="27"/>
        <v>3059083</v>
      </c>
      <c r="G159" s="32"/>
      <c r="H159" s="33">
        <f t="shared" ref="H159:N159" si="33">H88+H96+H102+H107+H112+H122+H126+H130+H136+H141+H145+H152+H157</f>
        <v>809005</v>
      </c>
      <c r="I159" s="33">
        <f t="shared" si="33"/>
        <v>691750</v>
      </c>
      <c r="J159" s="33">
        <f t="shared" si="33"/>
        <v>941838</v>
      </c>
      <c r="K159" s="33">
        <f t="shared" si="33"/>
        <v>423400</v>
      </c>
      <c r="L159" s="33">
        <f t="shared" si="33"/>
        <v>43500</v>
      </c>
      <c r="M159" s="33">
        <f t="shared" si="33"/>
        <v>125440</v>
      </c>
      <c r="N159" s="33">
        <f t="shared" si="33"/>
        <v>24150</v>
      </c>
    </row>
    <row r="160" spans="1:14" x14ac:dyDescent="0.25">
      <c r="E160" s="46">
        <v>0</v>
      </c>
      <c r="F160" s="18">
        <f t="shared" si="27"/>
        <v>0</v>
      </c>
      <c r="G160" s="18"/>
      <c r="H160" s="19"/>
      <c r="I160" s="19"/>
      <c r="J160" s="19"/>
      <c r="K160" s="19"/>
      <c r="L160" s="19"/>
      <c r="M160" s="19"/>
      <c r="N160" s="19"/>
    </row>
    <row r="161" spans="1:14" s="16" customFormat="1" x14ac:dyDescent="0.25">
      <c r="A161" s="66" t="s">
        <v>149</v>
      </c>
      <c r="B161" s="67"/>
      <c r="C161" s="66" t="s">
        <v>0</v>
      </c>
      <c r="D161" s="67"/>
      <c r="E161" s="34">
        <f>E47+E75+E159</f>
        <v>354813.66999999993</v>
      </c>
      <c r="F161" s="34">
        <f t="shared" si="27"/>
        <v>59366</v>
      </c>
      <c r="G161" s="34"/>
      <c r="H161" s="31">
        <f t="shared" ref="H161:N161" si="34">H47+H75+H159</f>
        <v>83188</v>
      </c>
      <c r="I161" s="31">
        <f t="shared" si="34"/>
        <v>-12750</v>
      </c>
      <c r="J161" s="31">
        <f t="shared" si="34"/>
        <v>-962</v>
      </c>
      <c r="K161" s="31">
        <f t="shared" si="34"/>
        <v>-27850</v>
      </c>
      <c r="L161" s="31">
        <f t="shared" si="34"/>
        <v>4950</v>
      </c>
      <c r="M161" s="31">
        <f t="shared" si="34"/>
        <v>-1560</v>
      </c>
      <c r="N161" s="31">
        <f t="shared" si="34"/>
        <v>14350</v>
      </c>
    </row>
    <row r="162" spans="1:14" x14ac:dyDescent="0.25">
      <c r="E162" s="46">
        <v>0</v>
      </c>
      <c r="F162" s="18">
        <f t="shared" si="27"/>
        <v>0</v>
      </c>
      <c r="G162" s="18"/>
      <c r="H162" s="19"/>
      <c r="I162" s="19"/>
      <c r="J162" s="19"/>
      <c r="K162" s="19"/>
      <c r="L162" s="19"/>
      <c r="M162" s="19"/>
      <c r="N162" s="19"/>
    </row>
    <row r="163" spans="1:14" x14ac:dyDescent="0.25">
      <c r="C163" s="1" t="s">
        <v>150</v>
      </c>
      <c r="D163" s="1" t="s">
        <v>151</v>
      </c>
      <c r="E163" s="46">
        <v>-2859</v>
      </c>
      <c r="F163" s="18">
        <f t="shared" si="27"/>
        <v>-2860</v>
      </c>
      <c r="G163" s="18"/>
      <c r="H163" s="18">
        <v>-200</v>
      </c>
      <c r="I163" s="18">
        <v>-100</v>
      </c>
      <c r="J163" s="19">
        <v>-1500</v>
      </c>
      <c r="K163" s="19">
        <v>-500</v>
      </c>
      <c r="L163" s="18">
        <v>-35</v>
      </c>
      <c r="M163" s="18">
        <v>-25</v>
      </c>
      <c r="N163" s="18">
        <v>-500</v>
      </c>
    </row>
    <row r="164" spans="1:14" x14ac:dyDescent="0.25">
      <c r="C164" s="5">
        <v>8060</v>
      </c>
      <c r="D164" s="7" t="s">
        <v>173</v>
      </c>
      <c r="E164" s="46">
        <v>0</v>
      </c>
      <c r="F164" s="18">
        <f t="shared" si="27"/>
        <v>0</v>
      </c>
      <c r="G164" s="18"/>
      <c r="H164" s="18">
        <v>0</v>
      </c>
      <c r="I164" s="18">
        <v>0</v>
      </c>
      <c r="J164" s="19">
        <v>0</v>
      </c>
      <c r="K164" s="19"/>
      <c r="L164" s="19"/>
      <c r="M164" s="19"/>
      <c r="N164" s="19"/>
    </row>
    <row r="165" spans="1:14" x14ac:dyDescent="0.25">
      <c r="A165" s="68" t="s">
        <v>152</v>
      </c>
      <c r="B165" s="52"/>
      <c r="C165" s="68" t="s">
        <v>0</v>
      </c>
      <c r="D165" s="52"/>
      <c r="E165" s="46">
        <f>SUM(E162:E164)</f>
        <v>-2859</v>
      </c>
      <c r="F165" s="18">
        <f t="shared" si="27"/>
        <v>-2860</v>
      </c>
      <c r="G165" s="18"/>
      <c r="H165" s="19">
        <f>SUM(H163:H164)</f>
        <v>-200</v>
      </c>
      <c r="I165" s="19">
        <f t="shared" ref="I165:N165" si="35">SUM(I163:I164)</f>
        <v>-100</v>
      </c>
      <c r="J165" s="19">
        <f t="shared" si="35"/>
        <v>-1500</v>
      </c>
      <c r="K165" s="19">
        <f t="shared" si="35"/>
        <v>-500</v>
      </c>
      <c r="L165" s="19">
        <f t="shared" si="35"/>
        <v>-35</v>
      </c>
      <c r="M165" s="19">
        <f t="shared" si="35"/>
        <v>-25</v>
      </c>
      <c r="N165" s="19">
        <f t="shared" si="35"/>
        <v>-500</v>
      </c>
    </row>
    <row r="166" spans="1:14" x14ac:dyDescent="0.25">
      <c r="E166" s="46">
        <v>0</v>
      </c>
      <c r="F166" s="18">
        <f t="shared" si="27"/>
        <v>0</v>
      </c>
      <c r="G166" s="18"/>
      <c r="H166" s="19"/>
      <c r="I166" s="19"/>
      <c r="J166" s="19"/>
      <c r="K166" s="19"/>
      <c r="L166" s="19"/>
      <c r="M166" s="19"/>
      <c r="N166" s="19"/>
    </row>
    <row r="167" spans="1:14" s="10" customFormat="1" x14ac:dyDescent="0.25">
      <c r="A167" s="61" t="s">
        <v>152</v>
      </c>
      <c r="B167" s="62"/>
      <c r="C167" s="61" t="s">
        <v>0</v>
      </c>
      <c r="D167" s="62"/>
      <c r="E167" s="36">
        <f>E165</f>
        <v>-2859</v>
      </c>
      <c r="F167" s="36">
        <f t="shared" ref="F167:F198" si="36">SUM(G167:N167)</f>
        <v>-2860</v>
      </c>
      <c r="G167" s="36"/>
      <c r="H167" s="35">
        <f>H165</f>
        <v>-200</v>
      </c>
      <c r="I167" s="35">
        <f t="shared" ref="I167:N167" si="37">I165</f>
        <v>-100</v>
      </c>
      <c r="J167" s="35">
        <f t="shared" si="37"/>
        <v>-1500</v>
      </c>
      <c r="K167" s="35">
        <f t="shared" si="37"/>
        <v>-500</v>
      </c>
      <c r="L167" s="35">
        <f t="shared" si="37"/>
        <v>-35</v>
      </c>
      <c r="M167" s="35">
        <f t="shared" si="37"/>
        <v>-25</v>
      </c>
      <c r="N167" s="35">
        <f t="shared" si="37"/>
        <v>-500</v>
      </c>
    </row>
    <row r="168" spans="1:14" x14ac:dyDescent="0.25">
      <c r="E168" s="46">
        <v>0</v>
      </c>
      <c r="F168" s="18">
        <f t="shared" si="36"/>
        <v>0</v>
      </c>
      <c r="G168" s="18"/>
      <c r="H168" s="19"/>
      <c r="I168" s="19"/>
      <c r="J168" s="19"/>
      <c r="K168" s="19"/>
      <c r="L168" s="19"/>
      <c r="M168" s="19"/>
      <c r="N168" s="19"/>
    </row>
    <row r="169" spans="1:14" x14ac:dyDescent="0.25">
      <c r="C169" s="1" t="s">
        <v>153</v>
      </c>
      <c r="D169" s="1" t="s">
        <v>154</v>
      </c>
      <c r="E169" s="46">
        <v>400</v>
      </c>
      <c r="F169" s="18">
        <f t="shared" si="36"/>
        <v>72</v>
      </c>
      <c r="G169" s="18"/>
      <c r="H169" s="18">
        <v>0</v>
      </c>
      <c r="I169" s="18">
        <v>0</v>
      </c>
      <c r="J169" s="19">
        <v>0</v>
      </c>
      <c r="K169" s="19">
        <v>72</v>
      </c>
      <c r="L169" s="19"/>
      <c r="M169" s="19"/>
      <c r="N169" s="19"/>
    </row>
    <row r="170" spans="1:14" s="10" customFormat="1" x14ac:dyDescent="0.25">
      <c r="A170" s="61" t="s">
        <v>155</v>
      </c>
      <c r="B170" s="62"/>
      <c r="C170" s="61" t="s">
        <v>0</v>
      </c>
      <c r="D170" s="62"/>
      <c r="E170" s="36">
        <f>E169</f>
        <v>400</v>
      </c>
      <c r="F170" s="36">
        <f t="shared" si="36"/>
        <v>72</v>
      </c>
      <c r="G170" s="36"/>
      <c r="H170" s="35">
        <f>SUM(H169)</f>
        <v>0</v>
      </c>
      <c r="I170" s="35">
        <f t="shared" ref="I170:N170" si="38">SUM(I169)</f>
        <v>0</v>
      </c>
      <c r="J170" s="35">
        <f t="shared" si="38"/>
        <v>0</v>
      </c>
      <c r="K170" s="35">
        <f t="shared" si="38"/>
        <v>72</v>
      </c>
      <c r="L170" s="35">
        <f t="shared" si="38"/>
        <v>0</v>
      </c>
      <c r="M170" s="35">
        <f t="shared" si="38"/>
        <v>0</v>
      </c>
      <c r="N170" s="35">
        <f t="shared" si="38"/>
        <v>0</v>
      </c>
    </row>
    <row r="171" spans="1:14" x14ac:dyDescent="0.25">
      <c r="E171" s="46">
        <v>0</v>
      </c>
      <c r="F171" s="18">
        <f t="shared" si="36"/>
        <v>0</v>
      </c>
      <c r="G171" s="18"/>
      <c r="H171" s="19"/>
      <c r="I171" s="19"/>
      <c r="J171" s="19"/>
      <c r="K171" s="19"/>
      <c r="L171" s="19"/>
      <c r="M171" s="19"/>
      <c r="N171" s="19"/>
    </row>
    <row r="172" spans="1:14" x14ac:dyDescent="0.25">
      <c r="A172" s="3"/>
      <c r="C172" s="11"/>
      <c r="E172" s="46">
        <v>0</v>
      </c>
      <c r="F172" s="18">
        <f t="shared" si="36"/>
        <v>0</v>
      </c>
      <c r="G172" s="18"/>
      <c r="H172" s="19"/>
      <c r="I172" s="19"/>
      <c r="J172" s="19"/>
      <c r="K172" s="19"/>
      <c r="L172" s="19"/>
      <c r="M172" s="19"/>
      <c r="N172" s="19"/>
    </row>
    <row r="173" spans="1:14" s="16" customFormat="1" x14ac:dyDescent="0.25">
      <c r="A173" s="59" t="s">
        <v>182</v>
      </c>
      <c r="B173" s="60"/>
      <c r="C173" s="59" t="s">
        <v>0</v>
      </c>
      <c r="D173" s="60"/>
      <c r="E173" s="37">
        <f>E161+E167+E170</f>
        <v>352354.66999999993</v>
      </c>
      <c r="F173" s="37">
        <f t="shared" si="36"/>
        <v>56578</v>
      </c>
      <c r="G173" s="37"/>
      <c r="H173" s="37">
        <f t="shared" ref="H173:N173" si="39">H161+H167+H170</f>
        <v>82988</v>
      </c>
      <c r="I173" s="37">
        <f t="shared" si="39"/>
        <v>-12850</v>
      </c>
      <c r="J173" s="37">
        <f t="shared" si="39"/>
        <v>-2462</v>
      </c>
      <c r="K173" s="37">
        <f t="shared" si="39"/>
        <v>-28278</v>
      </c>
      <c r="L173" s="37">
        <f t="shared" si="39"/>
        <v>4915</v>
      </c>
      <c r="M173" s="37">
        <f t="shared" si="39"/>
        <v>-1585</v>
      </c>
      <c r="N173" s="37">
        <f t="shared" si="39"/>
        <v>13850</v>
      </c>
    </row>
    <row r="174" spans="1:14" x14ac:dyDescent="0.25">
      <c r="A174" s="4"/>
      <c r="C174" s="15"/>
      <c r="E174" s="46">
        <v>0</v>
      </c>
      <c r="F174" s="18">
        <f t="shared" si="36"/>
        <v>0</v>
      </c>
      <c r="G174" s="18"/>
      <c r="H174" s="19"/>
      <c r="I174" s="25"/>
      <c r="J174" s="19"/>
      <c r="K174" s="19"/>
      <c r="L174" s="19"/>
      <c r="M174" s="19"/>
      <c r="N174" s="19"/>
    </row>
    <row r="175" spans="1:14" x14ac:dyDescent="0.25">
      <c r="A175" s="4"/>
      <c r="C175" s="42">
        <v>8920</v>
      </c>
      <c r="D175" s="8" t="s">
        <v>198</v>
      </c>
      <c r="E175" s="46">
        <v>0</v>
      </c>
      <c r="F175" s="18">
        <f t="shared" si="36"/>
        <v>0</v>
      </c>
      <c r="G175" s="18"/>
      <c r="H175" s="19">
        <v>0</v>
      </c>
      <c r="I175" s="25"/>
      <c r="J175" s="19"/>
      <c r="K175" s="19"/>
      <c r="L175" s="19"/>
      <c r="M175" s="19"/>
      <c r="N175" s="19"/>
    </row>
    <row r="176" spans="1:14" x14ac:dyDescent="0.25">
      <c r="C176" s="1" t="s">
        <v>156</v>
      </c>
      <c r="D176" s="1" t="s">
        <v>157</v>
      </c>
      <c r="E176" s="46">
        <v>-352355</v>
      </c>
      <c r="F176" s="18">
        <f t="shared" si="36"/>
        <v>-56578</v>
      </c>
      <c r="G176" s="18"/>
      <c r="H176" s="18">
        <v>-82988</v>
      </c>
      <c r="I176" s="18">
        <v>12850</v>
      </c>
      <c r="J176" s="19">
        <v>2462</v>
      </c>
      <c r="K176" s="19">
        <v>28278</v>
      </c>
      <c r="L176" s="18">
        <v>-4915</v>
      </c>
      <c r="M176" s="18">
        <v>1585</v>
      </c>
      <c r="N176" s="18">
        <v>-13850</v>
      </c>
    </row>
    <row r="177" spans="1:14" x14ac:dyDescent="0.25">
      <c r="C177" s="1"/>
      <c r="D177" s="1"/>
      <c r="E177" s="46">
        <v>0</v>
      </c>
      <c r="F177" s="18">
        <f t="shared" si="36"/>
        <v>0</v>
      </c>
      <c r="G177" s="18"/>
      <c r="H177" s="18"/>
      <c r="I177" s="18"/>
      <c r="J177" s="19"/>
      <c r="K177" s="19"/>
      <c r="L177" s="19"/>
      <c r="M177" s="19"/>
      <c r="N177" s="19"/>
    </row>
    <row r="178" spans="1:14" x14ac:dyDescent="0.25">
      <c r="A178" s="63" t="s">
        <v>158</v>
      </c>
      <c r="B178" s="52"/>
      <c r="C178" s="63" t="s">
        <v>0</v>
      </c>
      <c r="D178" s="52"/>
      <c r="E178" s="46">
        <f>E176</f>
        <v>-352355</v>
      </c>
      <c r="F178" s="18">
        <f t="shared" si="36"/>
        <v>-56578</v>
      </c>
      <c r="G178" s="18"/>
      <c r="H178" s="19">
        <f t="shared" ref="H178:N178" si="40">SUM(H176)</f>
        <v>-82988</v>
      </c>
      <c r="I178" s="19">
        <f t="shared" si="40"/>
        <v>12850</v>
      </c>
      <c r="J178" s="19">
        <f t="shared" si="40"/>
        <v>2462</v>
      </c>
      <c r="K178" s="19">
        <f t="shared" si="40"/>
        <v>28278</v>
      </c>
      <c r="L178" s="19">
        <f t="shared" si="40"/>
        <v>-4915</v>
      </c>
      <c r="M178" s="19">
        <f t="shared" si="40"/>
        <v>1585</v>
      </c>
      <c r="N178" s="19">
        <f t="shared" si="40"/>
        <v>-13850</v>
      </c>
    </row>
    <row r="179" spans="1:14" x14ac:dyDescent="0.25">
      <c r="E179" s="46"/>
      <c r="F179" s="18"/>
      <c r="G179" s="18"/>
      <c r="H179" s="19"/>
      <c r="I179" s="19"/>
      <c r="J179" s="19"/>
      <c r="K179" s="19"/>
      <c r="L179" s="19"/>
      <c r="M179" s="19"/>
      <c r="N179" s="19"/>
    </row>
    <row r="180" spans="1:14" x14ac:dyDescent="0.25">
      <c r="C180" t="s">
        <v>174</v>
      </c>
      <c r="E180" s="46">
        <f>E173+E176</f>
        <v>-0.33000000007450581</v>
      </c>
      <c r="F180" s="18">
        <f>SUM(H180:N180)</f>
        <v>0</v>
      </c>
      <c r="G180" s="18">
        <f>G178-G179</f>
        <v>0</v>
      </c>
      <c r="H180" s="19">
        <f>H173+H175+H176</f>
        <v>0</v>
      </c>
      <c r="I180" s="19">
        <f t="shared" ref="I180:N180" si="41">I173+I175+I176</f>
        <v>0</v>
      </c>
      <c r="J180" s="19">
        <f t="shared" si="41"/>
        <v>0</v>
      </c>
      <c r="K180" s="19">
        <f t="shared" si="41"/>
        <v>0</v>
      </c>
      <c r="L180" s="19">
        <f t="shared" si="41"/>
        <v>0</v>
      </c>
      <c r="M180" s="19">
        <f t="shared" si="41"/>
        <v>0</v>
      </c>
      <c r="N180" s="19">
        <f t="shared" si="41"/>
        <v>0</v>
      </c>
    </row>
  </sheetData>
  <mergeCells count="32">
    <mergeCell ref="A173:D173"/>
    <mergeCell ref="A167:D167"/>
    <mergeCell ref="A170:D170"/>
    <mergeCell ref="A178:D178"/>
    <mergeCell ref="A145:D145"/>
    <mergeCell ref="A152:D152"/>
    <mergeCell ref="A157:D157"/>
    <mergeCell ref="A159:D159"/>
    <mergeCell ref="A161:D161"/>
    <mergeCell ref="A165:D165"/>
    <mergeCell ref="A122:D122"/>
    <mergeCell ref="A126:D126"/>
    <mergeCell ref="A130:D130"/>
    <mergeCell ref="A136:D136"/>
    <mergeCell ref="A141:D141"/>
    <mergeCell ref="A86:D86"/>
    <mergeCell ref="A96:D96"/>
    <mergeCell ref="A102:D102"/>
    <mergeCell ref="A107:D107"/>
    <mergeCell ref="A112:D112"/>
    <mergeCell ref="A81:D81"/>
    <mergeCell ref="A1:D2"/>
    <mergeCell ref="B5:C5"/>
    <mergeCell ref="A13:D13"/>
    <mergeCell ref="A25:D25"/>
    <mergeCell ref="A29:D29"/>
    <mergeCell ref="A32:D32"/>
    <mergeCell ref="A45:D45"/>
    <mergeCell ref="A47:D47"/>
    <mergeCell ref="A55:D55"/>
    <mergeCell ref="A73:D73"/>
    <mergeCell ref="A75:D75"/>
  </mergeCells>
  <pageMargins left="0.7" right="0.7" top="0.75" bottom="0.75" header="0.3" footer="0.3"/>
  <pageSetup paperSize="8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Budsjett 2019</vt:lpstr>
      <vt:lpstr>'Budsjett 2019'!Utskriftsområde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Heggelund</dc:creator>
  <cp:lastModifiedBy>Ivan Heggelund</cp:lastModifiedBy>
  <cp:lastPrinted>2019-03-19T16:12:34Z</cp:lastPrinted>
  <dcterms:created xsi:type="dcterms:W3CDTF">2014-02-26T13:31:50Z</dcterms:created>
  <dcterms:modified xsi:type="dcterms:W3CDTF">2019-03-19T16:44:50Z</dcterms:modified>
</cp:coreProperties>
</file>