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yvindgl\Desktop\Privat\Nittedal Orientering\Regnskap 2020\Årsregnskap\"/>
    </mc:Choice>
  </mc:AlternateContent>
  <xr:revisionPtr revIDLastSave="0" documentId="13_ncr:1_{B5D942B3-BC96-4A3B-AB86-CC926A0F8659}" xr6:coauthVersionLast="45" xr6:coauthVersionMax="45" xr10:uidLastSave="{00000000-0000-0000-0000-000000000000}"/>
  <bookViews>
    <workbookView xWindow="-165" yWindow="-165" windowWidth="29130" windowHeight="17730" activeTab="2" xr2:uid="{00000000-000D-0000-FFFF-FFFF00000000}"/>
  </bookViews>
  <sheets>
    <sheet name="Resultat 2020" sheetId="13" r:id="rId1"/>
    <sheet name="Balanse 2020" sheetId="12" r:id="rId2"/>
    <sheet name="Noter 2020" sheetId="11" r:id="rId3"/>
    <sheet name="Saldobalanse - (2020) (1)" sheetId="20" r:id="rId4"/>
    <sheet name="Saldobalanse foreløpig - (2020)" sheetId="19" state="hidden" r:id="rId5"/>
    <sheet name="1460 - Beholdn drakter etc" sheetId="21" r:id="rId6"/>
    <sheet name="1500 Kundespesifikasjon  " sheetId="22" r:id="rId7"/>
    <sheet name="1530 og 2400" sheetId="25" r:id="rId8"/>
    <sheet name="1920 Bank" sheetId="23" r:id="rId9"/>
    <sheet name="1926 Bank" sheetId="24" r:id="rId10"/>
    <sheet name="Saldobalanse 2019" sheetId="14" state="hidden" r:id="rId11"/>
  </sheets>
  <definedNames>
    <definedName name="_xlnm.Print_Area" localSheetId="1">'Balanse 2020'!$B$1:$H$48</definedName>
    <definedName name="_xlnm.Print_Area" localSheetId="2">'Noter 2020'!$A$1:$D$51</definedName>
    <definedName name="_xlnm.Print_Area" localSheetId="0">'Resultat 2020'!$A$1:$G$41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" i="21" l="1"/>
  <c r="B5" i="21"/>
  <c r="C5" i="21"/>
  <c r="D5" i="21"/>
  <c r="F5" i="21" s="1"/>
  <c r="E5" i="21"/>
  <c r="C8" i="21"/>
  <c r="F8" i="21"/>
  <c r="B10" i="21"/>
  <c r="F10" i="21" s="1"/>
  <c r="G15" i="20"/>
  <c r="G12" i="20"/>
  <c r="G11" i="20"/>
  <c r="G10" i="20"/>
  <c r="G9" i="20"/>
  <c r="G14" i="20"/>
  <c r="F6" i="12"/>
  <c r="C26" i="13"/>
  <c r="F12" i="21" l="1"/>
  <c r="F16" i="21" s="1"/>
  <c r="G35" i="13" l="1"/>
  <c r="F15" i="13"/>
  <c r="G15" i="13"/>
  <c r="F21" i="12" l="1"/>
  <c r="F22" i="12"/>
  <c r="H11" i="12"/>
  <c r="F9" i="12" l="1"/>
  <c r="F8" i="12"/>
  <c r="F5" i="12"/>
  <c r="F7" i="12"/>
  <c r="F4" i="12"/>
  <c r="C15" i="13"/>
  <c r="D15" i="13"/>
  <c r="G63" i="11"/>
  <c r="G65" i="11" s="1"/>
  <c r="D11" i="11"/>
  <c r="F20" i="19"/>
  <c r="D13" i="11" l="1"/>
  <c r="D10" i="11"/>
  <c r="D7" i="11"/>
  <c r="D6" i="11"/>
  <c r="D19" i="11"/>
  <c r="D18" i="11"/>
  <c r="C13" i="13"/>
  <c r="C6" i="13"/>
  <c r="C25" i="13"/>
  <c r="C33" i="13"/>
  <c r="C30" i="13"/>
  <c r="C32" i="13"/>
  <c r="C28" i="13"/>
  <c r="C21" i="13"/>
  <c r="C18" i="13"/>
  <c r="C24" i="13"/>
  <c r="C29" i="13"/>
  <c r="C27" i="13"/>
  <c r="C39" i="13"/>
  <c r="C23" i="13"/>
  <c r="D14" i="11" l="1"/>
  <c r="C12" i="13"/>
  <c r="C11" i="13"/>
  <c r="C7" i="13"/>
  <c r="C8" i="13"/>
  <c r="C5" i="13"/>
  <c r="F23" i="12" l="1"/>
  <c r="H35" i="13"/>
  <c r="F35" i="13"/>
  <c r="E35" i="13"/>
  <c r="D35" i="13"/>
  <c r="H15" i="13"/>
  <c r="E15" i="13"/>
  <c r="D20" i="11"/>
  <c r="E37" i="13" l="1"/>
  <c r="E41" i="13" s="1"/>
  <c r="F11" i="12"/>
  <c r="H37" i="13"/>
  <c r="H41" i="13" s="1"/>
  <c r="F37" i="13"/>
  <c r="F41" i="13" s="1"/>
  <c r="G37" i="13"/>
  <c r="G41" i="13" s="1"/>
  <c r="C35" i="13"/>
  <c r="D37" i="13"/>
  <c r="D41" i="13" s="1"/>
  <c r="F16" i="12"/>
  <c r="C37" i="13" l="1"/>
  <c r="C41" i="13" s="1"/>
  <c r="F17" i="12" l="1"/>
  <c r="F18" i="12" s="1"/>
  <c r="F25" i="12" s="1"/>
</calcChain>
</file>

<file path=xl/sharedStrings.xml><?xml version="1.0" encoding="utf-8"?>
<sst xmlns="http://schemas.openxmlformats.org/spreadsheetml/2006/main" count="451" uniqueCount="345">
  <si>
    <t>Fordringer på medlemmer</t>
  </si>
  <si>
    <t xml:space="preserve">Aksjer </t>
  </si>
  <si>
    <t>Bankinnskudd brukskonto</t>
  </si>
  <si>
    <t>Bankinnskudd sparekonto</t>
  </si>
  <si>
    <t>EIENDELER</t>
  </si>
  <si>
    <t>GJELD OG EGENKAPITAL</t>
  </si>
  <si>
    <t>Egenkapital</t>
  </si>
  <si>
    <t>Gjeld</t>
  </si>
  <si>
    <t>Sum gjeld og egenkapital</t>
  </si>
  <si>
    <t>Budsjett</t>
  </si>
  <si>
    <t>Resultat</t>
  </si>
  <si>
    <t>Skauturen</t>
  </si>
  <si>
    <t>Løpsarrangement</t>
  </si>
  <si>
    <t>Andre inntekter</t>
  </si>
  <si>
    <t>Kostnader</t>
  </si>
  <si>
    <t>Kostnader kart</t>
  </si>
  <si>
    <t>Utgifter Skauturen</t>
  </si>
  <si>
    <t>Kjøp av utstyr, EKT</t>
  </si>
  <si>
    <t>Startavgifter</t>
  </si>
  <si>
    <t>Kontingenter</t>
  </si>
  <si>
    <t>Andre kostnader</t>
  </si>
  <si>
    <t>Renteinntekter</t>
  </si>
  <si>
    <t>Årsresultat</t>
  </si>
  <si>
    <t>Driftresultat</t>
  </si>
  <si>
    <t>Sum inntekter</t>
  </si>
  <si>
    <t>Inntekter</t>
  </si>
  <si>
    <t>Sum kostnader</t>
  </si>
  <si>
    <t>Andre fordringer</t>
  </si>
  <si>
    <t>Egenkapital 1.1.</t>
  </si>
  <si>
    <t>Årets resultat</t>
  </si>
  <si>
    <t>Kursdeltagelse</t>
  </si>
  <si>
    <t>Salg av nybegynnerpakker</t>
  </si>
  <si>
    <t xml:space="preserve">Note 1   </t>
  </si>
  <si>
    <t>Grasrotmidler</t>
  </si>
  <si>
    <t>Tore Bredalen</t>
  </si>
  <si>
    <t xml:space="preserve"> </t>
  </si>
  <si>
    <t>Kostnader til trenere</t>
  </si>
  <si>
    <t>Kostnad til regnskapsføring</t>
  </si>
  <si>
    <t>Annen kortsiktig gjeld</t>
  </si>
  <si>
    <t>Revidert og funnet i orden</t>
  </si>
  <si>
    <t>Idrettstilskudd Nittedal kommune</t>
  </si>
  <si>
    <t>Tor Brenna</t>
  </si>
  <si>
    <t>Hans Trøan</t>
  </si>
  <si>
    <t>Sum Egenkapital 31.12</t>
  </si>
  <si>
    <t>Tap på fordringer</t>
  </si>
  <si>
    <t>Treninger og samlinger</t>
  </si>
  <si>
    <t>Egne løp</t>
  </si>
  <si>
    <t>Programvare, hjemmeside etc</t>
  </si>
  <si>
    <t>Medlemskontingenter inkl. treningsavgift</t>
  </si>
  <si>
    <t>Egenandeler løp og samlinger</t>
  </si>
  <si>
    <t>Kundefordringer</t>
  </si>
  <si>
    <t>Andre aksjer</t>
  </si>
  <si>
    <t>Bank 2030.21.52331</t>
  </si>
  <si>
    <t>Bank 2030.21.52385</t>
  </si>
  <si>
    <t>Annen egenkapital</t>
  </si>
  <si>
    <t>Leverandørgjeld</t>
  </si>
  <si>
    <t>Salgsinntekt, utenfor avgiftsområdet</t>
  </si>
  <si>
    <t>Startavgift og brikkeleie videre fakturert</t>
  </si>
  <si>
    <t>Kontigent 2018</t>
  </si>
  <si>
    <t>Inntekt startpakker</t>
  </si>
  <si>
    <t>Inntekt skauturen</t>
  </si>
  <si>
    <t>Motkonto salgsinntekt, utenfor avgiftsområdet</t>
  </si>
  <si>
    <t>Norsk Tipping</t>
  </si>
  <si>
    <t>Idrettstilskudd</t>
  </si>
  <si>
    <t>Andre Tilskudd</t>
  </si>
  <si>
    <t>Starkontigent</t>
  </si>
  <si>
    <t>Utgifter trening</t>
  </si>
  <si>
    <t>Startpakker</t>
  </si>
  <si>
    <t>Honorar regnskap</t>
  </si>
  <si>
    <t>Kontorrekvisita</t>
  </si>
  <si>
    <t>Data/EDB-kostnad</t>
  </si>
  <si>
    <t>Kontigent</t>
  </si>
  <si>
    <t>Bank- og kortgebyrer</t>
  </si>
  <si>
    <t>Div adminkostnader</t>
  </si>
  <si>
    <t>Konstaterte tap på fordringer</t>
  </si>
  <si>
    <t>Andre renteinntekter</t>
  </si>
  <si>
    <t>Styremedlem</t>
  </si>
  <si>
    <t>Øyvind Glendrange</t>
  </si>
  <si>
    <t>Marius Kurås Skram</t>
  </si>
  <si>
    <t>Note 2</t>
  </si>
  <si>
    <t>Note 3</t>
  </si>
  <si>
    <t>Note</t>
  </si>
  <si>
    <t>Sum eiendeler</t>
  </si>
  <si>
    <t>Valgt revisor</t>
  </si>
  <si>
    <t>Oslo og akershus orienteringskrets</t>
  </si>
  <si>
    <t>31.12.2019</t>
  </si>
  <si>
    <t>Innkjøpte varer for videresalg</t>
  </si>
  <si>
    <t>Samlekonto debitor</t>
  </si>
  <si>
    <t>Opptjent, ikke fakturert driftsinntekt</t>
  </si>
  <si>
    <t>Salgsinntekt, avgiftsfri</t>
  </si>
  <si>
    <t>Nittedalsløpet</t>
  </si>
  <si>
    <t>Bedrifts O-løp</t>
  </si>
  <si>
    <t>Ni - Nitti Nittedal</t>
  </si>
  <si>
    <t>Tilskudd Stolpejakten</t>
  </si>
  <si>
    <t>Sponsorat</t>
  </si>
  <si>
    <t>Kommunalt tilskudd</t>
  </si>
  <si>
    <t>Startkontigent skiorientering</t>
  </si>
  <si>
    <t>Kostnader egne arrangement</t>
  </si>
  <si>
    <t>Kostnader stolpejakten</t>
  </si>
  <si>
    <t>Utgifter skauturen</t>
  </si>
  <si>
    <t>Innkjøp av varer for videresalg</t>
  </si>
  <si>
    <t>Driftsmateriale</t>
  </si>
  <si>
    <t>Rekvisita</t>
  </si>
  <si>
    <t>Honorarer ungdommer under grensen for rapportering</t>
  </si>
  <si>
    <t>Møte, kurs, oppdatering o.l.</t>
  </si>
  <si>
    <t>Annen kontorkostnad</t>
  </si>
  <si>
    <t>VIPPS Gebyr</t>
  </si>
  <si>
    <t>Annen rentekostnad</t>
  </si>
  <si>
    <t xml:space="preserve">Sponsorat </t>
  </si>
  <si>
    <t>Honorarer Ungdom</t>
  </si>
  <si>
    <t>Utgifter Stolpejakten</t>
  </si>
  <si>
    <t>Idretten online, Tripletex, OCAD</t>
  </si>
  <si>
    <t>NIL Sommercamp</t>
  </si>
  <si>
    <t>Drakter</t>
  </si>
  <si>
    <t>Trener-vester</t>
  </si>
  <si>
    <t>Sum</t>
  </si>
  <si>
    <t>Antall</t>
  </si>
  <si>
    <t>kostpris</t>
  </si>
  <si>
    <t>Sum varer på lager</t>
  </si>
  <si>
    <t>Beløp</t>
  </si>
  <si>
    <t>Kundespesifikasjon (reskontro)</t>
  </si>
  <si>
    <t>Nittedal Orienteringslag</t>
  </si>
  <si>
    <t>Åpne poster</t>
  </si>
  <si>
    <t>Lukket</t>
  </si>
  <si>
    <t>Bilag</t>
  </si>
  <si>
    <t>Fakturanr.</t>
  </si>
  <si>
    <t>Dato</t>
  </si>
  <si>
    <t>Forfallsdato</t>
  </si>
  <si>
    <t>Beskrivelse</t>
  </si>
  <si>
    <t>Amund Bakken Karlshaugen (10151)</t>
  </si>
  <si>
    <t>Anne Edith Corneliussen (10027)</t>
  </si>
  <si>
    <t>Christian Gløgård (10043)</t>
  </si>
  <si>
    <t>Frode Olsen (10083)</t>
  </si>
  <si>
    <t>Hennie Andersen Hammerlund (10195)</t>
  </si>
  <si>
    <t>Henning Røberg (10098)</t>
  </si>
  <si>
    <t>Haakon Ingvaldsen (10055)</t>
  </si>
  <si>
    <t>Karl Martin Veastad (10133)</t>
  </si>
  <si>
    <t>Marianne Tveter (10127)</t>
  </si>
  <si>
    <t>Rune Brunborg (10021)</t>
  </si>
  <si>
    <t>Totalt</t>
  </si>
  <si>
    <t>Utgående saldo</t>
  </si>
  <si>
    <t>kompass+brikke</t>
  </si>
  <si>
    <t>Grasrotandel, opptjent inntekt Stolpejakten 2019 (inntekter=kostnader), og opptjent inntekt søknad SP1 stiftelsen kjøp av utstyr (se balansedokumentasjon for det siste)</t>
  </si>
  <si>
    <t>Sparebank 1</t>
  </si>
  <si>
    <t>Trener 1 kurs</t>
  </si>
  <si>
    <t>tapsførte fordringer på medlemmer i 2018. dette skyldes i stor grad at det er fakturert medlemmer som har sluttet</t>
  </si>
  <si>
    <t>Note 4</t>
  </si>
  <si>
    <t>Note 5</t>
  </si>
  <si>
    <t xml:space="preserve">I august 2019 fikk vi innvilget en søknad til Sparebank1 stiftelsen om støtte </t>
  </si>
  <si>
    <t xml:space="preserve">til kjøp av utstyr. I søknaden ble det beskrevet et behov for utystyr til en verdi </t>
  </si>
  <si>
    <t xml:space="preserve">av kr 107 000 hvor Sparebank1 stiftelsen dekker 50%.  </t>
  </si>
  <si>
    <t>Note 6</t>
  </si>
  <si>
    <t>Nittedal Orientering samarbeider om å søke midler for gjennomføring av</t>
  </si>
  <si>
    <t xml:space="preserve">Stolpejakten med andre klubber på Romerike. Nittedal Orientering står som </t>
  </si>
  <si>
    <t xml:space="preserve">i realiteten tilhører andre klubber fremkomme som innestående på bank og </t>
  </si>
  <si>
    <t>som gjeld.</t>
  </si>
  <si>
    <t xml:space="preserve">Tilskuddet fra fylkeskommunen utbetales dels på forskudd og dels etter at </t>
  </si>
  <si>
    <t>Det utarbeides et eget regnskap for midlene som mottas og det er kun</t>
  </si>
  <si>
    <t xml:space="preserve"> i resultatregnskapet. I balansen vil derimot mottatte midler som</t>
  </si>
  <si>
    <t xml:space="preserve"> Nittedal Orienterings andel av inntekter og kostnader som fremkommer</t>
  </si>
  <si>
    <t>Nittedalsløpet 2019 hadde inntekter på kr 85 392 og utgifter på kr 46 666</t>
  </si>
  <si>
    <t>Sparebank1 Stiftelsen - støtte til kjøp av utstyr</t>
  </si>
  <si>
    <t>8050 Andre renteinntekter</t>
  </si>
  <si>
    <t>7830 Konstaterte tap på fordringer</t>
  </si>
  <si>
    <t>7777 VIPPS Gebyr</t>
  </si>
  <si>
    <t>7770 Bank- og kortgebyrer</t>
  </si>
  <si>
    <t>7740 Øredifferanser</t>
  </si>
  <si>
    <t>7420 Gave, fradragsberettiget</t>
  </si>
  <si>
    <t>7400 Kontigent</t>
  </si>
  <si>
    <t>6890 Annen kontorkostnad</t>
  </si>
  <si>
    <t>6860 Møte, kurs, oppdatering o.l.</t>
  </si>
  <si>
    <t>6810 Data/EDB-kostnad</t>
  </si>
  <si>
    <t>6590 Annet driftsmateriale</t>
  </si>
  <si>
    <t>6550 Driftsmateriale</t>
  </si>
  <si>
    <t>4235 kostnader 9-99</t>
  </si>
  <si>
    <t>4231 kostnader Tur -O</t>
  </si>
  <si>
    <t>4230 Utgifter skauturen</t>
  </si>
  <si>
    <t>4229 Kostnader stolpejakten</t>
  </si>
  <si>
    <t>4200 Utgifter trening</t>
  </si>
  <si>
    <t>4150 Starkontigent</t>
  </si>
  <si>
    <t>4051 Print av egne kart til trening etc</t>
  </si>
  <si>
    <t>4050 Kostnader utvikling egne kart</t>
  </si>
  <si>
    <t>3900 Annen driftsrelatert inntekt</t>
  </si>
  <si>
    <t>3480 Kommunalt tilskudd</t>
  </si>
  <si>
    <t>3441 Andre Tilskudd</t>
  </si>
  <si>
    <t>3413 Idrettstilskudd</t>
  </si>
  <si>
    <t>3412 MVA kompensasjon</t>
  </si>
  <si>
    <t>3411 Norsk Tipping</t>
  </si>
  <si>
    <t>3295 Motkonto salgsinntekt, utenfor avgiftsområdet</t>
  </si>
  <si>
    <t>3216 Spillemidler kartsøknader</t>
  </si>
  <si>
    <t>3215 Sponsorat</t>
  </si>
  <si>
    <t>3214 Tilskudd Stolpejakten</t>
  </si>
  <si>
    <t>3209 Inntekt skauturen</t>
  </si>
  <si>
    <t>3207 Medlemskontigent</t>
  </si>
  <si>
    <t>3201 Startavgift og brikkeleie videre fakturert</t>
  </si>
  <si>
    <t>3200 Salgsinntekt, utenfor avgiftsområdet</t>
  </si>
  <si>
    <t>2990 Annen kortsiktig gjeld</t>
  </si>
  <si>
    <t>2970 Uopptjent inntekt</t>
  </si>
  <si>
    <t>2400 Leverandørgjeld</t>
  </si>
  <si>
    <t>2050 Annen egenkapital</t>
  </si>
  <si>
    <t>1926 Bank 2030.21.52385</t>
  </si>
  <si>
    <t>1920 Bank 2030.21.52331</t>
  </si>
  <si>
    <t>1820 Andre aksjer</t>
  </si>
  <si>
    <t>1599 Forskudd kartprosjekt</t>
  </si>
  <si>
    <t>1579 Andre kortsiktige fordringer</t>
  </si>
  <si>
    <t>1530 Opptjent, ikke fakturert driftsinntekt</t>
  </si>
  <si>
    <t>1501 Samlekonto debitor</t>
  </si>
  <si>
    <t>1500 Kundefordringer</t>
  </si>
  <si>
    <t>1460 Innkjøpte varer for videresalg</t>
  </si>
  <si>
    <t>Endring</t>
  </si>
  <si>
    <t>Inngående saldo</t>
  </si>
  <si>
    <t>Regnskapskonto</t>
  </si>
  <si>
    <t>Saldobalanse - (2020)</t>
  </si>
  <si>
    <t>(2020)</t>
  </si>
  <si>
    <t>Saldobalanse</t>
  </si>
  <si>
    <t>Corona-effekten!</t>
  </si>
  <si>
    <t>Ingen "løp" i 2020</t>
  </si>
  <si>
    <t>Mindre løpsaktivitet på "voksne" i 2020 - Korona</t>
  </si>
  <si>
    <t>Ørfiske</t>
  </si>
  <si>
    <t>ført regnskapet i 2020 selv</t>
  </si>
  <si>
    <t>Spillemidler kartprosjekter</t>
  </si>
  <si>
    <t>Telt, stemplingsenheter, o-skjermer</t>
  </si>
  <si>
    <t>Løpstrøyer, buffer og startpakker</t>
  </si>
  <si>
    <t>Kostpris på solgte startpakker og utdelte løpstrøyer + produksjon av buffer i 2020</t>
  </si>
  <si>
    <t>Postskjermer, stemplingsenheter, telt - finansiert i SB1 stiftelsen</t>
  </si>
  <si>
    <t>Tilskudd basert på medlemmer</t>
  </si>
  <si>
    <t>MVA kompensasjon</t>
  </si>
  <si>
    <t>Kompensasjon ifb kjøp av driftsmidler (NIF)</t>
  </si>
  <si>
    <t>Koronatilskudd Tur-O og fra SB1</t>
  </si>
  <si>
    <t>Øvrige inntekter</t>
  </si>
  <si>
    <t>Midler fra Viken FK Stolpejakten 2019 og 2020</t>
  </si>
  <si>
    <t xml:space="preserve">Sluttrapport for tiltaket  ble levert i 2020 og det ble utbetalt kr 53 500. </t>
  </si>
  <si>
    <t>Av dette var kr 29 464 inntektsført i 2019 slik at årets inntekt blir kr 24 036</t>
  </si>
  <si>
    <t>I 2021 vil det bli søkt MVA-kompensasjon for anlegget</t>
  </si>
  <si>
    <t>Håndtering i 2020 regnskapet</t>
  </si>
  <si>
    <t xml:space="preserve">ansvarlig søker for søknaden til Viken fylkeskommune. </t>
  </si>
  <si>
    <t>Midler fra Foreningen Stolpejakten</t>
  </si>
  <si>
    <t xml:space="preserve">prosjektrapporten for forrige år er godkjent. Sluttrapporten ble godkjent i </t>
  </si>
  <si>
    <t xml:space="preserve">januar 2021. </t>
  </si>
  <si>
    <t xml:space="preserve">Pr 31.12.2020 hadde Nittedal Orientering kr 123 810 innestående på bank som </t>
  </si>
  <si>
    <t xml:space="preserve">i januar 2021 er utbetalt til samarbeidsklubbene. Beløpet fremkommer derfor </t>
  </si>
  <si>
    <t>Totale kostnader i prosjektet var 363 698, av dette er 344 300 kostnadsført i 2020</t>
  </si>
  <si>
    <t>Kartprosjekt Ørfiske ble godkjent i 2020 og spillemidler på totalt 269 000 utbetalt</t>
  </si>
  <si>
    <t>1, 4</t>
  </si>
  <si>
    <t xml:space="preserve">Av kostnaden for gjennomføring av Stolpejakten 2020 utgjør kartarbeid ved Aas </t>
  </si>
  <si>
    <t>som skal ferdigstilles i 2021</t>
  </si>
  <si>
    <t>Beholdning startpakker, drakter og turkart</t>
  </si>
  <si>
    <t xml:space="preserve">gård kr 40 640. Dette beløpet vil inngå i endelig prosjektregnskap for HUS-Gurikollen  </t>
  </si>
  <si>
    <t>NIF/NOF - Rammetilskudd</t>
  </si>
  <si>
    <t>som annen gjeld i balansen. Tilsvarende beløp 31.12.2019 var kr 303 072</t>
  </si>
  <si>
    <t>Nestleder</t>
  </si>
  <si>
    <t>Leder</t>
  </si>
  <si>
    <t>Bjørg Bogstrand</t>
  </si>
  <si>
    <t>Anne Margrethe Røren</t>
  </si>
  <si>
    <t>Bilag reversert</t>
  </si>
  <si>
    <t>NITTEDAL ORIENTERING - RESULTATREGNSKAP 2020</t>
  </si>
  <si>
    <t>Nittedal, 04.februar 2020</t>
  </si>
  <si>
    <t>Nittedal, 08. februar 2020</t>
  </si>
  <si>
    <t>31.12.2020</t>
  </si>
  <si>
    <t>NITTEDAL ORIENTERING - BALANSE 2020</t>
  </si>
  <si>
    <t>Sum EK og gjeld inkl årets resultat</t>
  </si>
  <si>
    <t>Finans</t>
  </si>
  <si>
    <t>Lagerjustering</t>
  </si>
  <si>
    <t>Bokført konto</t>
  </si>
  <si>
    <t>Turkart Nittedal</t>
  </si>
  <si>
    <t>Verdi pr enhet</t>
  </si>
  <si>
    <t>Faktura nummer 1266 til Øystein Hildeskor (10206)</t>
  </si>
  <si>
    <t>101266-2020</t>
  </si>
  <si>
    <t>Betalt 05.01.2021</t>
  </si>
  <si>
    <t>Øystein Hildeskor (10206)</t>
  </si>
  <si>
    <t>Faktura nummer 1244 til Rune Brunborg (10021)</t>
  </si>
  <si>
    <t>101244-2020</t>
  </si>
  <si>
    <t>betalt 21.01.2021</t>
  </si>
  <si>
    <t>Faktura nummer 1276 til Michael Eckmann Jensen (10057)</t>
  </si>
  <si>
    <t>101276-2020</t>
  </si>
  <si>
    <t>Betalt 07.01.2021</t>
  </si>
  <si>
    <t>Michael Eckmann Jensen (10057)</t>
  </si>
  <si>
    <t>Faktura nummer 1268 til Marius Kurås Skram (10106)</t>
  </si>
  <si>
    <t>101268-2020</t>
  </si>
  <si>
    <t>Faktura nummer 1223 til Marius Kurås Skram (10106)</t>
  </si>
  <si>
    <t>101223-2020</t>
  </si>
  <si>
    <t>Marius Kurås Skram (10106)</t>
  </si>
  <si>
    <t>Faktura nummer 1228 til Marianne Tveter (10127)</t>
  </si>
  <si>
    <t>101228-2020</t>
  </si>
  <si>
    <t>Faktura nummer 1235 til Karl Martin Veastad (10133)</t>
  </si>
  <si>
    <t>101235-2020</t>
  </si>
  <si>
    <t>Betalt 15.01.2021</t>
  </si>
  <si>
    <t>Faktura nummer 1252 til Karine Lutnes Aigner (10198)</t>
  </si>
  <si>
    <t>101252-2020</t>
  </si>
  <si>
    <t>Betalt Vipps fra Marius</t>
  </si>
  <si>
    <t>Karine Lutnes Aigner (10198)</t>
  </si>
  <si>
    <t>Faktura nummer 1250 til Jørgen Grønvold (10164)</t>
  </si>
  <si>
    <t>101250-2020</t>
  </si>
  <si>
    <t>Betalt 21.01.2021</t>
  </si>
  <si>
    <t>Jørgen Grønvold (10164)</t>
  </si>
  <si>
    <t>Faktura nummer 1251 til Jenny Veitsle (10175)</t>
  </si>
  <si>
    <t>101251-2020</t>
  </si>
  <si>
    <t>Jenny Veitsle (10175)</t>
  </si>
  <si>
    <t>Faktura nummer 1231 til Jan-arild Steen (10116)</t>
  </si>
  <si>
    <t>101231-2020</t>
  </si>
  <si>
    <t>Jan-arild Steen (10116)</t>
  </si>
  <si>
    <t>Faktura nummer 1278 til Haakon Ingvaldsen (10055)</t>
  </si>
  <si>
    <t>101278-2020</t>
  </si>
  <si>
    <t>betalt 06.01.2021</t>
  </si>
  <si>
    <t>Faktura nummer 1271 til Henning Røberg (10098)</t>
  </si>
  <si>
    <t>101271-2020</t>
  </si>
  <si>
    <t>Faktura nummer 1234 til Henning Røberg (10098)</t>
  </si>
  <si>
    <t>101234-2020</t>
  </si>
  <si>
    <t>Faktura nummer 1258 til Hennie Andersen Hammerlund (10195)</t>
  </si>
  <si>
    <t>101258-2020</t>
  </si>
  <si>
    <t>Faktura nummer 1220 til Frode Olsen (10083)</t>
  </si>
  <si>
    <t>101220-2020</t>
  </si>
  <si>
    <t>Betalt 20.01.2021</t>
  </si>
  <si>
    <t>Føre bort del av medlemskontingent som er betalt via skauturn</t>
  </si>
  <si>
    <t>Faktura nummer 1262 til Espen Karlsen (10202)</t>
  </si>
  <si>
    <t>101262-2020</t>
  </si>
  <si>
    <t>Espen Karlsen (10202)</t>
  </si>
  <si>
    <t>Faktura nummer 1275 til Christian Gløgård (10043)</t>
  </si>
  <si>
    <t>101275-2020</t>
  </si>
  <si>
    <t>Faktura nummer 1243 til Christian Gløgård (10043)</t>
  </si>
  <si>
    <t>101243-2020</t>
  </si>
  <si>
    <t>Faktura nummer 1233 til Bjørg Bogstrand (10010)</t>
  </si>
  <si>
    <t>101233-2020</t>
  </si>
  <si>
    <t>Bjørg Bogstrand (10010)</t>
  </si>
  <si>
    <t>Betalt 27.01.2021</t>
  </si>
  <si>
    <t>Faktura nummer 1236 til Anne Edith Corneliussen (10027)</t>
  </si>
  <si>
    <t>101236-2020</t>
  </si>
  <si>
    <t>Faktura nummer 1256 til Amund Bakken Karlshaugen (10151)</t>
  </si>
  <si>
    <t>101256-2020</t>
  </si>
  <si>
    <t>Faktura nummer 1265 til Alma Kristiansen Stav (10205)</t>
  </si>
  <si>
    <t>101265-2020</t>
  </si>
  <si>
    <t>Alma Kristiansen Stav (10205)</t>
  </si>
  <si>
    <t>Faktura nummer 1253 til Aksel Nes (10075)</t>
  </si>
  <si>
    <t>101253-2020</t>
  </si>
  <si>
    <t>Aksel Nes (10075)</t>
  </si>
  <si>
    <t>Kundespesifikasjon (reskontro) Åpne poster</t>
  </si>
  <si>
    <t>Det ble vervet lite nye medlemmer i 2020 pga corona - noe frafall som normalt</t>
  </si>
  <si>
    <t>Toner og Ørfiske-kartet</t>
  </si>
  <si>
    <t>2019 Primært Nittedalsløpet. Løpsavgift, kart, lydanlegg og innkjøp til kiosken</t>
  </si>
  <si>
    <t xml:space="preserve">Trykking av kart,  NOF avgift , innkjøp av plaketter++ </t>
  </si>
  <si>
    <t>Stolpejaktavgift, kartarbeid , div utstyr/materiell, premier og annonse</t>
  </si>
  <si>
    <t>Vipps gebyrer, kjøp av O-boka 2020, bank-gebyrer</t>
  </si>
  <si>
    <t>Ny saldo 1460</t>
  </si>
  <si>
    <t>NITTEDAL ORIENTERING - NOTER TIL ÅRSREGNSKAPET 2020</t>
  </si>
  <si>
    <t>Lene Finkenhavn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</si>
</sst>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-* #,##0_-;\-* #,##0_-;_-* &quot;-&quot;??_-;_-@_-"/>
  </numFmts>
  <fonts count="16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6.8"/>
      <color theme="1"/>
      <name val="Arial Unicode MS"/>
    </font>
    <font>
      <b/>
      <sz val="12"/>
      <color theme="1"/>
      <name val="Arial Unicode MS"/>
    </font>
    <font>
      <b/>
      <sz val="11"/>
      <color theme="1"/>
      <name val="Arial Unicode MS"/>
    </font>
    <font>
      <sz val="10"/>
      <color theme="1"/>
      <name val="Arial Unicode MS"/>
    </font>
    <font>
      <b/>
      <sz val="10"/>
      <color theme="1"/>
      <name val="Arial Unicode MS"/>
    </font>
    <font>
      <u/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7E8E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C2C2C2"/>
      </left>
      <right/>
      <top style="thin">
        <color rgb="FFC2C2C2"/>
      </top>
      <bottom style="thin">
        <color rgb="FFC2C2C2"/>
      </bottom>
      <diagonal/>
    </border>
    <border>
      <left/>
      <right/>
      <top style="thin">
        <color rgb="FFC2C2C2"/>
      </top>
      <bottom style="thin">
        <color rgb="FFC2C2C2"/>
      </bottom>
      <diagonal/>
    </border>
    <border>
      <left/>
      <right style="thin">
        <color rgb="FFC2C2C2"/>
      </right>
      <top style="thin">
        <color rgb="FFC2C2C2"/>
      </top>
      <bottom style="thin">
        <color rgb="FFC2C2C2"/>
      </bottom>
      <diagonal/>
    </border>
    <border>
      <left style="thin">
        <color rgb="FFC2C2C2"/>
      </left>
      <right style="thin">
        <color rgb="FFC2C2C2"/>
      </right>
      <top style="thin">
        <color rgb="FFC2C2C2"/>
      </top>
      <bottom style="thin">
        <color rgb="FFC2C2C2"/>
      </bottom>
      <diagonal/>
    </border>
    <border>
      <left style="thin">
        <color rgb="FFC2C2C2"/>
      </left>
      <right style="thin">
        <color rgb="FFC2C2C2"/>
      </right>
      <top style="thin">
        <color rgb="FFC2C2C2"/>
      </top>
      <bottom/>
      <diagonal/>
    </border>
    <border>
      <left style="thin">
        <color rgb="FFC2C2C2"/>
      </left>
      <right/>
      <top style="thin">
        <color rgb="FFC2C2C2"/>
      </top>
      <bottom/>
      <diagonal/>
    </border>
    <border>
      <left/>
      <right/>
      <top style="thin">
        <color rgb="FFC2C2C2"/>
      </top>
      <bottom/>
      <diagonal/>
    </border>
    <border>
      <left/>
      <right style="thin">
        <color rgb="FFC2C2C2"/>
      </right>
      <top style="thin">
        <color rgb="FFC2C2C2"/>
      </top>
      <bottom/>
      <diagonal/>
    </border>
    <border>
      <left style="thin">
        <color rgb="FFC2C2C2"/>
      </left>
      <right style="thin">
        <color rgb="FFC2C2C2"/>
      </right>
      <top/>
      <bottom style="thin">
        <color rgb="FFC2C2C2"/>
      </bottom>
      <diagonal/>
    </border>
    <border>
      <left style="thin">
        <color rgb="FFC2C2C2"/>
      </left>
      <right/>
      <top/>
      <bottom style="thin">
        <color rgb="FFC2C2C2"/>
      </bottom>
      <diagonal/>
    </border>
    <border>
      <left/>
      <right/>
      <top/>
      <bottom style="thin">
        <color rgb="FFC2C2C2"/>
      </bottom>
      <diagonal/>
    </border>
    <border>
      <left/>
      <right style="thin">
        <color rgb="FFC2C2C2"/>
      </right>
      <top/>
      <bottom style="thin">
        <color rgb="FFC2C2C2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51">
    <xf numFmtId="0" fontId="0" fillId="0" borderId="0" xfId="0"/>
    <xf numFmtId="0" fontId="5" fillId="0" borderId="0" xfId="0" applyFont="1"/>
    <xf numFmtId="165" fontId="0" fillId="0" borderId="0" xfId="1" applyNumberFormat="1" applyFont="1"/>
    <xf numFmtId="165" fontId="0" fillId="0" borderId="1" xfId="1" applyNumberFormat="1" applyFont="1" applyBorder="1"/>
    <xf numFmtId="165" fontId="0" fillId="0" borderId="2" xfId="1" applyNumberFormat="1" applyFont="1" applyBorder="1"/>
    <xf numFmtId="165" fontId="5" fillId="0" borderId="1" xfId="1" applyNumberFormat="1" applyFont="1" applyBorder="1"/>
    <xf numFmtId="165" fontId="5" fillId="0" borderId="2" xfId="1" applyNumberFormat="1" applyFont="1" applyBorder="1"/>
    <xf numFmtId="165" fontId="5" fillId="0" borderId="0" xfId="1" applyNumberFormat="1" applyFont="1"/>
    <xf numFmtId="165" fontId="0" fillId="0" borderId="0" xfId="1" applyNumberFormat="1" applyFont="1" applyBorder="1"/>
    <xf numFmtId="165" fontId="0" fillId="2" borderId="0" xfId="1" applyNumberFormat="1" applyFont="1" applyFill="1"/>
    <xf numFmtId="165" fontId="0" fillId="0" borderId="0" xfId="0" applyNumberFormat="1"/>
    <xf numFmtId="166" fontId="0" fillId="0" borderId="0" xfId="1" applyNumberFormat="1" applyFont="1"/>
    <xf numFmtId="166" fontId="0" fillId="0" borderId="0" xfId="0" applyNumberFormat="1"/>
    <xf numFmtId="165" fontId="5" fillId="4" borderId="2" xfId="1" applyNumberFormat="1" applyFont="1" applyFill="1" applyBorder="1"/>
    <xf numFmtId="165" fontId="5" fillId="4" borderId="6" xfId="1" applyNumberFormat="1" applyFont="1" applyFill="1" applyBorder="1"/>
    <xf numFmtId="0" fontId="0" fillId="5" borderId="0" xfId="0" applyFill="1"/>
    <xf numFmtId="0" fontId="5" fillId="5" borderId="0" xfId="0" applyFont="1" applyFill="1"/>
    <xf numFmtId="165" fontId="0" fillId="5" borderId="0" xfId="1" applyNumberFormat="1" applyFont="1" applyFill="1" applyBorder="1"/>
    <xf numFmtId="165" fontId="0" fillId="5" borderId="5" xfId="1" applyNumberFormat="1" applyFont="1" applyFill="1" applyBorder="1"/>
    <xf numFmtId="165" fontId="0" fillId="5" borderId="1" xfId="1" applyNumberFormat="1" applyFont="1" applyFill="1" applyBorder="1"/>
    <xf numFmtId="165" fontId="0" fillId="5" borderId="4" xfId="1" applyNumberFormat="1" applyFont="1" applyFill="1" applyBorder="1"/>
    <xf numFmtId="0" fontId="0" fillId="5" borderId="0" xfId="0" applyFont="1" applyFill="1"/>
    <xf numFmtId="165" fontId="0" fillId="5" borderId="2" xfId="1" applyNumberFormat="1" applyFont="1" applyFill="1" applyBorder="1"/>
    <xf numFmtId="165" fontId="0" fillId="5" borderId="0" xfId="1" applyNumberFormat="1" applyFont="1" applyFill="1"/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5" fillId="6" borderId="0" xfId="0" applyFont="1" applyFill="1"/>
    <xf numFmtId="0" fontId="0" fillId="6" borderId="0" xfId="0" applyFill="1" applyAlignment="1">
      <alignment horizontal="center"/>
    </xf>
    <xf numFmtId="165" fontId="0" fillId="6" borderId="0" xfId="1" applyNumberFormat="1" applyFont="1" applyFill="1" applyBorder="1"/>
    <xf numFmtId="165" fontId="0" fillId="6" borderId="5" xfId="1" applyNumberFormat="1" applyFont="1" applyFill="1" applyBorder="1"/>
    <xf numFmtId="165" fontId="0" fillId="6" borderId="0" xfId="1" applyNumberFormat="1" applyFont="1" applyFill="1"/>
    <xf numFmtId="0" fontId="5" fillId="7" borderId="3" xfId="0" applyFont="1" applyFill="1" applyBorder="1"/>
    <xf numFmtId="0" fontId="0" fillId="7" borderId="3" xfId="0" applyFill="1" applyBorder="1" applyAlignment="1">
      <alignment horizontal="center"/>
    </xf>
    <xf numFmtId="165" fontId="5" fillId="7" borderId="3" xfId="1" applyNumberFormat="1" applyFont="1" applyFill="1" applyBorder="1"/>
    <xf numFmtId="165" fontId="5" fillId="7" borderId="7" xfId="1" applyNumberFormat="1" applyFont="1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65" fontId="5" fillId="5" borderId="0" xfId="1" applyNumberFormat="1" applyFont="1" applyFill="1"/>
    <xf numFmtId="165" fontId="5" fillId="5" borderId="3" xfId="1" applyNumberFormat="1" applyFont="1" applyFill="1" applyBorder="1"/>
    <xf numFmtId="165" fontId="7" fillId="5" borderId="0" xfId="1" applyNumberFormat="1" applyFont="1" applyFill="1"/>
    <xf numFmtId="165" fontId="0" fillId="5" borderId="0" xfId="1" applyNumberFormat="1" applyFont="1" applyFill="1" applyAlignment="1">
      <alignment horizontal="center"/>
    </xf>
    <xf numFmtId="0" fontId="0" fillId="5" borderId="0" xfId="0" applyFill="1" applyAlignment="1">
      <alignment horizontal="left"/>
    </xf>
    <xf numFmtId="0" fontId="0" fillId="5" borderId="0" xfId="0" applyFill="1" applyBorder="1"/>
    <xf numFmtId="0" fontId="5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7" fontId="0" fillId="0" borderId="0" xfId="0" quotePrefix="1" applyNumberFormat="1"/>
    <xf numFmtId="0" fontId="0" fillId="0" borderId="0" xfId="0" quotePrefix="1"/>
    <xf numFmtId="0" fontId="0" fillId="5" borderId="0" xfId="0" applyFill="1" applyAlignment="1">
      <alignment horizontal="center"/>
    </xf>
    <xf numFmtId="165" fontId="5" fillId="5" borderId="0" xfId="1" quotePrefix="1" applyNumberFormat="1" applyFont="1" applyFill="1" applyAlignment="1">
      <alignment horizontal="right"/>
    </xf>
    <xf numFmtId="165" fontId="0" fillId="8" borderId="0" xfId="1" applyNumberFormat="1" applyFont="1" applyFill="1"/>
    <xf numFmtId="165" fontId="0" fillId="3" borderId="0" xfId="1" applyNumberFormat="1" applyFont="1" applyFill="1"/>
    <xf numFmtId="0" fontId="0" fillId="9" borderId="0" xfId="0" applyFill="1"/>
    <xf numFmtId="165" fontId="0" fillId="9" borderId="0" xfId="1" applyNumberFormat="1" applyFont="1" applyFill="1"/>
    <xf numFmtId="165" fontId="0" fillId="10" borderId="0" xfId="1" applyNumberFormat="1" applyFont="1" applyFill="1"/>
    <xf numFmtId="165" fontId="0" fillId="11" borderId="0" xfId="1" applyNumberFormat="1" applyFont="1" applyFill="1"/>
    <xf numFmtId="165" fontId="0" fillId="12" borderId="0" xfId="1" applyNumberFormat="1" applyFont="1" applyFill="1"/>
    <xf numFmtId="165" fontId="0" fillId="13" borderId="0" xfId="1" applyNumberFormat="1" applyFont="1" applyFill="1"/>
    <xf numFmtId="165" fontId="0" fillId="14" borderId="0" xfId="1" applyNumberFormat="1" applyFont="1" applyFill="1"/>
    <xf numFmtId="165" fontId="0" fillId="15" borderId="0" xfId="1" applyNumberFormat="1" applyFont="1" applyFill="1"/>
    <xf numFmtId="165" fontId="0" fillId="16" borderId="0" xfId="1" applyNumberFormat="1" applyFont="1" applyFill="1"/>
    <xf numFmtId="165" fontId="0" fillId="17" borderId="0" xfId="1" applyNumberFormat="1" applyFont="1" applyFill="1"/>
    <xf numFmtId="165" fontId="0" fillId="18" borderId="0" xfId="1" applyNumberFormat="1" applyFont="1" applyFill="1"/>
    <xf numFmtId="165" fontId="0" fillId="19" borderId="0" xfId="1" applyNumberFormat="1" applyFont="1" applyFill="1"/>
    <xf numFmtId="165" fontId="0" fillId="20" borderId="0" xfId="1" applyNumberFormat="1" applyFont="1" applyFill="1"/>
    <xf numFmtId="165" fontId="0" fillId="21" borderId="0" xfId="1" applyNumberFormat="1" applyFont="1" applyFill="1"/>
    <xf numFmtId="165" fontId="0" fillId="22" borderId="0" xfId="1" applyNumberFormat="1" applyFont="1" applyFill="1"/>
    <xf numFmtId="165" fontId="0" fillId="7" borderId="0" xfId="1" applyNumberFormat="1" applyFont="1" applyFill="1"/>
    <xf numFmtId="165" fontId="0" fillId="23" borderId="0" xfId="1" applyNumberFormat="1" applyFont="1" applyFill="1"/>
    <xf numFmtId="0" fontId="0" fillId="24" borderId="0" xfId="0" applyFill="1"/>
    <xf numFmtId="165" fontId="0" fillId="24" borderId="0" xfId="1" applyNumberFormat="1" applyFont="1" applyFill="1"/>
    <xf numFmtId="165" fontId="0" fillId="25" borderId="0" xfId="1" applyNumberFormat="1" applyFont="1" applyFill="1"/>
    <xf numFmtId="165" fontId="0" fillId="26" borderId="0" xfId="1" applyNumberFormat="1" applyFont="1" applyFill="1"/>
    <xf numFmtId="0" fontId="0" fillId="5" borderId="0" xfId="0" applyFill="1" applyAlignment="1">
      <alignment horizontal="center"/>
    </xf>
    <xf numFmtId="0" fontId="5" fillId="5" borderId="0" xfId="0" applyFont="1" applyFill="1" applyBorder="1"/>
    <xf numFmtId="0" fontId="15" fillId="5" borderId="0" xfId="0" applyFont="1" applyFill="1" applyBorder="1"/>
    <xf numFmtId="0" fontId="0" fillId="5" borderId="0" xfId="0" applyFill="1" applyAlignment="1">
      <alignment horizontal="center"/>
    </xf>
    <xf numFmtId="0" fontId="5" fillId="5" borderId="0" xfId="0" applyFont="1" applyFill="1" applyBorder="1" applyAlignment="1">
      <alignment horizontal="right"/>
    </xf>
    <xf numFmtId="0" fontId="5" fillId="5" borderId="5" xfId="0" applyFont="1" applyFill="1" applyBorder="1" applyAlignment="1">
      <alignment horizontal="right"/>
    </xf>
    <xf numFmtId="0" fontId="5" fillId="5" borderId="0" xfId="0" quotePrefix="1" applyFont="1" applyFill="1" applyAlignment="1">
      <alignment horizontal="right"/>
    </xf>
    <xf numFmtId="0" fontId="5" fillId="5" borderId="0" xfId="0" applyFont="1" applyFill="1" applyAlignment="1">
      <alignment horizontal="right"/>
    </xf>
    <xf numFmtId="0" fontId="2" fillId="0" borderId="0" xfId="4"/>
    <xf numFmtId="0" fontId="14" fillId="0" borderId="11" xfId="4" applyFont="1" applyBorder="1" applyAlignment="1">
      <alignment vertical="top" wrapText="1"/>
    </xf>
    <xf numFmtId="0" fontId="13" fillId="0" borderId="11" xfId="4" applyFont="1" applyBorder="1" applyAlignment="1">
      <alignment vertical="top" wrapText="1"/>
    </xf>
    <xf numFmtId="0" fontId="2" fillId="0" borderId="11" xfId="4" applyBorder="1" applyAlignment="1">
      <alignment vertical="top" wrapText="1"/>
    </xf>
    <xf numFmtId="0" fontId="13" fillId="27" borderId="11" xfId="4" applyFont="1" applyFill="1" applyBorder="1" applyAlignment="1">
      <alignment horizontal="left" vertical="center" wrapText="1"/>
    </xf>
    <xf numFmtId="49" fontId="12" fillId="0" borderId="0" xfId="4" applyNumberFormat="1" applyFont="1"/>
    <xf numFmtId="49" fontId="11" fillId="0" borderId="0" xfId="4" applyNumberFormat="1" applyFont="1"/>
    <xf numFmtId="49" fontId="10" fillId="0" borderId="0" xfId="4" applyNumberFormat="1" applyFont="1"/>
    <xf numFmtId="0" fontId="13" fillId="15" borderId="11" xfId="4" applyFont="1" applyFill="1" applyBorder="1" applyAlignment="1">
      <alignment vertical="top" wrapText="1"/>
    </xf>
    <xf numFmtId="0" fontId="13" fillId="2" borderId="11" xfId="4" applyFont="1" applyFill="1" applyBorder="1" applyAlignment="1">
      <alignment vertical="top" wrapText="1"/>
    </xf>
    <xf numFmtId="0" fontId="13" fillId="25" borderId="11" xfId="4" applyFont="1" applyFill="1" applyBorder="1" applyAlignment="1">
      <alignment vertical="top" wrapText="1"/>
    </xf>
    <xf numFmtId="0" fontId="13" fillId="9" borderId="11" xfId="4" applyFont="1" applyFill="1" applyBorder="1" applyAlignment="1">
      <alignment vertical="top" wrapText="1"/>
    </xf>
    <xf numFmtId="0" fontId="13" fillId="8" borderId="11" xfId="4" applyFont="1" applyFill="1" applyBorder="1" applyAlignment="1">
      <alignment vertical="top" wrapText="1"/>
    </xf>
    <xf numFmtId="0" fontId="13" fillId="10" borderId="11" xfId="4" applyFont="1" applyFill="1" applyBorder="1" applyAlignment="1">
      <alignment vertical="top" wrapText="1"/>
    </xf>
    <xf numFmtId="0" fontId="13" fillId="28" borderId="11" xfId="4" applyFont="1" applyFill="1" applyBorder="1" applyAlignment="1">
      <alignment vertical="top" wrapText="1"/>
    </xf>
    <xf numFmtId="0" fontId="1" fillId="0" borderId="0" xfId="4" applyFont="1"/>
    <xf numFmtId="0" fontId="13" fillId="22" borderId="11" xfId="4" applyFont="1" applyFill="1" applyBorder="1" applyAlignment="1">
      <alignment vertical="top" wrapText="1"/>
    </xf>
    <xf numFmtId="0" fontId="13" fillId="29" borderId="11" xfId="4" applyFont="1" applyFill="1" applyBorder="1" applyAlignment="1">
      <alignment vertical="top" wrapText="1"/>
    </xf>
    <xf numFmtId="49" fontId="10" fillId="0" borderId="0" xfId="5" applyNumberFormat="1" applyFont="1"/>
    <xf numFmtId="0" fontId="1" fillId="0" borderId="0" xfId="5"/>
    <xf numFmtId="49" fontId="11" fillId="0" borderId="0" xfId="5" applyNumberFormat="1" applyFont="1"/>
    <xf numFmtId="49" fontId="12" fillId="0" borderId="0" xfId="5" applyNumberFormat="1" applyFont="1"/>
    <xf numFmtId="0" fontId="13" fillId="27" borderId="11" xfId="5" applyFont="1" applyFill="1" applyBorder="1" applyAlignment="1">
      <alignment horizontal="left" vertical="center" wrapText="1"/>
    </xf>
    <xf numFmtId="0" fontId="13" fillId="0" borderId="11" xfId="5" applyFont="1" applyBorder="1" applyAlignment="1">
      <alignment vertical="top" wrapText="1"/>
    </xf>
    <xf numFmtId="0" fontId="1" fillId="0" borderId="11" xfId="5" applyBorder="1" applyAlignment="1">
      <alignment vertical="top" wrapText="1"/>
    </xf>
    <xf numFmtId="0" fontId="14" fillId="0" borderId="11" xfId="5" applyFont="1" applyBorder="1" applyAlignment="1">
      <alignment vertical="top" wrapText="1"/>
    </xf>
    <xf numFmtId="165" fontId="1" fillId="0" borderId="0" xfId="1" applyNumberFormat="1" applyFont="1"/>
    <xf numFmtId="166" fontId="8" fillId="5" borderId="0" xfId="5" applyNumberFormat="1" applyFont="1" applyFill="1"/>
    <xf numFmtId="0" fontId="8" fillId="5" borderId="0" xfId="5" applyFont="1" applyFill="1"/>
    <xf numFmtId="0" fontId="1" fillId="5" borderId="0" xfId="5" applyFill="1"/>
    <xf numFmtId="166" fontId="0" fillId="5" borderId="0" xfId="6" applyNumberFormat="1" applyFont="1" applyFill="1"/>
    <xf numFmtId="166" fontId="8" fillId="5" borderId="1" xfId="5" applyNumberFormat="1" applyFont="1" applyFill="1" applyBorder="1"/>
    <xf numFmtId="0" fontId="8" fillId="5" borderId="1" xfId="5" applyFont="1" applyFill="1" applyBorder="1"/>
    <xf numFmtId="166" fontId="8" fillId="5" borderId="0" xfId="6" applyNumberFormat="1" applyFont="1" applyFill="1"/>
    <xf numFmtId="0" fontId="1" fillId="5" borderId="0" xfId="5" applyFill="1" applyAlignment="1">
      <alignment horizontal="right"/>
    </xf>
    <xf numFmtId="0" fontId="8" fillId="5" borderId="0" xfId="5" applyFont="1" applyFill="1" applyAlignment="1">
      <alignment horizontal="right"/>
    </xf>
    <xf numFmtId="0" fontId="9" fillId="5" borderId="0" xfId="5" applyFont="1" applyFill="1"/>
    <xf numFmtId="0" fontId="14" fillId="15" borderId="11" xfId="5" applyFont="1" applyFill="1" applyBorder="1" applyAlignment="1">
      <alignment vertical="top" wrapText="1"/>
    </xf>
    <xf numFmtId="0" fontId="13" fillId="15" borderId="11" xfId="5" applyFont="1" applyFill="1" applyBorder="1" applyAlignment="1">
      <alignment vertical="top" wrapText="1"/>
    </xf>
    <xf numFmtId="14" fontId="13" fillId="15" borderId="11" xfId="5" applyNumberFormat="1" applyFont="1" applyFill="1" applyBorder="1" applyAlignment="1">
      <alignment vertical="top" wrapText="1"/>
    </xf>
    <xf numFmtId="0" fontId="1" fillId="15" borderId="11" xfId="5" applyFill="1" applyBorder="1" applyAlignment="1">
      <alignment vertical="top" wrapText="1"/>
    </xf>
    <xf numFmtId="17" fontId="13" fillId="15" borderId="11" xfId="5" applyNumberFormat="1" applyFont="1" applyFill="1" applyBorder="1" applyAlignment="1">
      <alignment vertical="top" wrapText="1"/>
    </xf>
    <xf numFmtId="0" fontId="8" fillId="6" borderId="0" xfId="5" applyFont="1" applyFill="1"/>
    <xf numFmtId="166" fontId="8" fillId="6" borderId="0" xfId="5" applyNumberFormat="1" applyFont="1" applyFill="1"/>
    <xf numFmtId="0" fontId="6" fillId="5" borderId="0" xfId="0" applyFont="1" applyFill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13" fillId="0" borderId="8" xfId="5" applyFont="1" applyBorder="1" applyAlignment="1">
      <alignment vertical="top" wrapText="1"/>
    </xf>
    <xf numFmtId="0" fontId="13" fillId="0" borderId="9" xfId="5" applyFont="1" applyBorder="1" applyAlignment="1">
      <alignment vertical="top" wrapText="1"/>
    </xf>
    <xf numFmtId="0" fontId="13" fillId="0" borderId="10" xfId="5" applyFont="1" applyBorder="1" applyAlignment="1">
      <alignment vertical="top" wrapText="1"/>
    </xf>
    <xf numFmtId="0" fontId="13" fillId="0" borderId="8" xfId="4" applyFont="1" applyBorder="1" applyAlignment="1">
      <alignment vertical="top" wrapText="1"/>
    </xf>
    <xf numFmtId="0" fontId="13" fillId="0" borderId="9" xfId="4" applyFont="1" applyBorder="1" applyAlignment="1">
      <alignment vertical="top" wrapText="1"/>
    </xf>
    <xf numFmtId="0" fontId="13" fillId="0" borderId="10" xfId="4" applyFont="1" applyBorder="1" applyAlignment="1">
      <alignment vertical="top" wrapText="1"/>
    </xf>
    <xf numFmtId="0" fontId="14" fillId="0" borderId="8" xfId="5" applyFont="1" applyBorder="1" applyAlignment="1">
      <alignment vertical="top" wrapText="1"/>
    </xf>
    <xf numFmtId="0" fontId="14" fillId="0" borderId="9" xfId="5" applyFont="1" applyBorder="1" applyAlignment="1">
      <alignment vertical="top" wrapText="1"/>
    </xf>
    <xf numFmtId="0" fontId="14" fillId="0" borderId="10" xfId="5" applyFont="1" applyBorder="1" applyAlignment="1">
      <alignment vertical="top" wrapText="1"/>
    </xf>
    <xf numFmtId="0" fontId="14" fillId="15" borderId="8" xfId="5" applyFont="1" applyFill="1" applyBorder="1" applyAlignment="1">
      <alignment vertical="top" wrapText="1"/>
    </xf>
    <xf numFmtId="0" fontId="14" fillId="15" borderId="9" xfId="5" applyFont="1" applyFill="1" applyBorder="1" applyAlignment="1">
      <alignment vertical="top" wrapText="1"/>
    </xf>
    <xf numFmtId="0" fontId="14" fillId="15" borderId="10" xfId="5" applyFont="1" applyFill="1" applyBorder="1" applyAlignment="1">
      <alignment vertical="top" wrapText="1"/>
    </xf>
    <xf numFmtId="0" fontId="1" fillId="0" borderId="12" xfId="5" applyBorder="1" applyAlignment="1">
      <alignment vertical="top" wrapText="1"/>
    </xf>
    <xf numFmtId="0" fontId="1" fillId="0" borderId="16" xfId="5" applyBorder="1" applyAlignment="1">
      <alignment vertical="top" wrapText="1"/>
    </xf>
    <xf numFmtId="49" fontId="12" fillId="15" borderId="13" xfId="5" applyNumberFormat="1" applyFont="1" applyFill="1" applyBorder="1" applyAlignment="1">
      <alignment vertical="top" wrapText="1"/>
    </xf>
    <xf numFmtId="49" fontId="12" fillId="15" borderId="14" xfId="5" applyNumberFormat="1" applyFont="1" applyFill="1" applyBorder="1" applyAlignment="1">
      <alignment vertical="top" wrapText="1"/>
    </xf>
    <xf numFmtId="49" fontId="12" fillId="15" borderId="15" xfId="5" applyNumberFormat="1" applyFont="1" applyFill="1" applyBorder="1" applyAlignment="1">
      <alignment vertical="top" wrapText="1"/>
    </xf>
    <xf numFmtId="49" fontId="12" fillId="15" borderId="17" xfId="5" applyNumberFormat="1" applyFont="1" applyFill="1" applyBorder="1" applyAlignment="1">
      <alignment vertical="top" wrapText="1"/>
    </xf>
    <xf numFmtId="49" fontId="12" fillId="15" borderId="18" xfId="5" applyNumberFormat="1" applyFont="1" applyFill="1" applyBorder="1" applyAlignment="1">
      <alignment vertical="top" wrapText="1"/>
    </xf>
    <xf numFmtId="49" fontId="12" fillId="15" borderId="19" xfId="5" applyNumberFormat="1" applyFont="1" applyFill="1" applyBorder="1" applyAlignment="1">
      <alignment vertical="top" wrapText="1"/>
    </xf>
  </cellXfs>
  <cellStyles count="7">
    <cellStyle name="Komma" xfId="1" builtinId="3"/>
    <cellStyle name="Komma 2" xfId="6" xr:uid="{11D48220-6BD0-435D-856D-46BE65B9BFA2}"/>
    <cellStyle name="Normal" xfId="0" builtinId="0"/>
    <cellStyle name="Normal 2" xfId="2" xr:uid="{8E71318B-94CD-427E-9533-57B7B3196440}"/>
    <cellStyle name="Normal 3" xfId="4" xr:uid="{9F054F5D-EC12-406B-AA41-F9370EA388D1}"/>
    <cellStyle name="Normal 4" xfId="5" xr:uid="{420DA05E-B37B-4C5A-AA1B-41CF526A9E14}"/>
    <cellStyle name="Prosent 2" xfId="3" xr:uid="{CEFE242D-5DF0-4765-8B08-8E58394311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320675</xdr:colOff>
      <xdr:row>0</xdr:row>
      <xdr:rowOff>101600</xdr:rowOff>
    </xdr:from>
    <xdr:ext cx="10606350" cy="6898413"/>
    <xdr:pic>
      <xdr:nvPicPr>
        <xdr:cNvPr id="2" name="Bilde 1">
          <a:extLst>
            <a:ext uri="{FF2B5EF4-FFF2-40B4-BE49-F238E27FC236}">
              <a16:creationId xmlns:a16="http://schemas.microsoft.com/office/drawing/2014/main" id="{B086C371-45EE-4DD7-B79F-CEB220CFF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8425" y="104775"/>
          <a:ext cx="10606350" cy="689841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9</xdr:col>
      <xdr:colOff>713428</xdr:colOff>
      <xdr:row>37</xdr:row>
      <xdr:rowOff>94446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94C5C2E8-57C9-4730-9E1F-783269275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1950"/>
          <a:ext cx="7571428" cy="64285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93714</xdr:colOff>
      <xdr:row>53</xdr:row>
      <xdr:rowOff>17871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B0881C5D-9CD7-4B03-9311-B78F238FD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12285714" cy="94285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474762</xdr:colOff>
      <xdr:row>48</xdr:row>
      <xdr:rowOff>170365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83EF5C14-E944-4361-9A02-89E4D6979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11904762" cy="86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281BE-57B8-4E88-8566-F2D8DD986595}">
  <sheetPr>
    <pageSetUpPr fitToPage="1"/>
  </sheetPr>
  <dimension ref="A1:P394"/>
  <sheetViews>
    <sheetView topLeftCell="A16" zoomScale="120" zoomScaleNormal="120" zoomScaleSheetLayoutView="160" workbookViewId="0">
      <selection activeCell="F48" sqref="F48"/>
    </sheetView>
  </sheetViews>
  <sheetFormatPr baseColWidth="10" defaultColWidth="11.453125" defaultRowHeight="14.5"/>
  <cols>
    <col min="1" max="1" width="42.1796875" customWidth="1"/>
    <col min="2" max="2" width="7.7265625" style="46" customWidth="1"/>
    <col min="3" max="3" width="10.26953125" customWidth="1"/>
    <col min="4" max="4" width="13.81640625" customWidth="1"/>
    <col min="5" max="5" width="14.1796875" hidden="1" customWidth="1"/>
    <col min="6" max="7" width="11.1796875" customWidth="1"/>
    <col min="8" max="8" width="11.453125" hidden="1" customWidth="1"/>
    <col min="10" max="10" width="83.7265625" customWidth="1"/>
    <col min="15" max="15" width="42.54296875" customWidth="1"/>
  </cols>
  <sheetData>
    <row r="1" spans="1:16" ht="18.5">
      <c r="A1" s="126" t="s">
        <v>255</v>
      </c>
      <c r="B1" s="126"/>
      <c r="C1" s="126"/>
      <c r="D1" s="126"/>
      <c r="E1" s="126"/>
      <c r="F1" s="126"/>
      <c r="G1" s="126"/>
    </row>
    <row r="2" spans="1:16">
      <c r="A2" s="15"/>
      <c r="B2" s="44"/>
      <c r="C2" s="15"/>
      <c r="D2" s="15"/>
      <c r="E2" s="15"/>
      <c r="F2" s="15"/>
      <c r="G2" s="15"/>
    </row>
    <row r="3" spans="1:16">
      <c r="A3" s="15"/>
      <c r="B3" s="43" t="s">
        <v>81</v>
      </c>
      <c r="C3" s="127" t="s">
        <v>10</v>
      </c>
      <c r="D3" s="128"/>
      <c r="E3" s="45" t="s">
        <v>10</v>
      </c>
      <c r="F3" s="129" t="s">
        <v>9</v>
      </c>
      <c r="G3" s="130"/>
      <c r="H3" s="45" t="s">
        <v>9</v>
      </c>
    </row>
    <row r="4" spans="1:16">
      <c r="A4" s="16" t="s">
        <v>25</v>
      </c>
      <c r="B4" s="44"/>
      <c r="C4" s="78">
        <v>2020</v>
      </c>
      <c r="D4" s="79">
        <v>2019</v>
      </c>
      <c r="E4" s="45">
        <v>2014</v>
      </c>
      <c r="F4" s="80">
        <v>2021</v>
      </c>
      <c r="G4" s="81">
        <v>2020</v>
      </c>
      <c r="H4" s="45">
        <v>2016</v>
      </c>
    </row>
    <row r="5" spans="1:16">
      <c r="A5" s="15" t="s">
        <v>48</v>
      </c>
      <c r="B5" s="44"/>
      <c r="C5" s="17">
        <f>-('Saldobalanse foreløpig - (2020)'!C22+'Saldobalanse foreløpig - (2020)'!C24+'Saldobalanse foreløpig - (2020)'!C29)</f>
        <v>54221</v>
      </c>
      <c r="D5" s="18">
        <v>59500</v>
      </c>
      <c r="E5" s="2">
        <v>16950</v>
      </c>
      <c r="F5" s="23">
        <v>65000</v>
      </c>
      <c r="G5" s="23">
        <v>65000</v>
      </c>
      <c r="H5" s="2">
        <v>22000</v>
      </c>
      <c r="I5" s="2"/>
      <c r="J5" t="s">
        <v>336</v>
      </c>
      <c r="P5">
        <v>20000</v>
      </c>
    </row>
    <row r="6" spans="1:16">
      <c r="A6" s="15" t="s">
        <v>225</v>
      </c>
      <c r="B6" s="44">
        <v>2</v>
      </c>
      <c r="C6" s="17">
        <f>-('Saldobalanse foreløpig - (2020)'!C32+'Saldobalanse foreløpig - (2020)'!C34)</f>
        <v>46212</v>
      </c>
      <c r="D6" s="18">
        <v>45496</v>
      </c>
      <c r="E6" s="2">
        <v>115897</v>
      </c>
      <c r="F6" s="23">
        <v>45000</v>
      </c>
      <c r="G6" s="23">
        <v>45000</v>
      </c>
      <c r="H6" s="2">
        <v>80000</v>
      </c>
      <c r="I6" s="2"/>
      <c r="N6">
        <v>151400</v>
      </c>
      <c r="P6">
        <v>0</v>
      </c>
    </row>
    <row r="7" spans="1:16">
      <c r="A7" s="15" t="s">
        <v>49</v>
      </c>
      <c r="B7" s="44"/>
      <c r="C7" s="17">
        <f>-'Saldobalanse foreløpig - (2020)'!C23</f>
        <v>10365</v>
      </c>
      <c r="D7" s="18">
        <v>26719</v>
      </c>
      <c r="E7" s="2">
        <v>80700</v>
      </c>
      <c r="F7" s="17">
        <v>30000</v>
      </c>
      <c r="G7" s="17">
        <v>30000</v>
      </c>
      <c r="H7" s="2">
        <v>75000</v>
      </c>
      <c r="I7" s="2"/>
      <c r="J7" t="s">
        <v>217</v>
      </c>
    </row>
    <row r="8" spans="1:16">
      <c r="A8" s="15" t="s">
        <v>11</v>
      </c>
      <c r="B8" s="44"/>
      <c r="C8" s="17">
        <f>-'Saldobalanse foreløpig - (2020)'!C25</f>
        <v>95160</v>
      </c>
      <c r="D8" s="18">
        <v>47275</v>
      </c>
      <c r="E8" s="2">
        <v>48080</v>
      </c>
      <c r="F8" s="23">
        <v>60000</v>
      </c>
      <c r="G8" s="23">
        <v>40000</v>
      </c>
      <c r="H8" s="2">
        <v>45000</v>
      </c>
      <c r="I8" s="2"/>
      <c r="J8" t="s">
        <v>215</v>
      </c>
      <c r="P8">
        <v>45000</v>
      </c>
    </row>
    <row r="9" spans="1:16">
      <c r="A9" s="15" t="s">
        <v>31</v>
      </c>
      <c r="B9" s="44"/>
      <c r="C9" s="17"/>
      <c r="D9" s="18">
        <v>6750</v>
      </c>
      <c r="E9" s="2"/>
      <c r="F9" s="23">
        <v>8000</v>
      </c>
      <c r="G9" s="23">
        <v>8000</v>
      </c>
      <c r="H9" s="2">
        <v>12500</v>
      </c>
      <c r="I9" s="2"/>
      <c r="J9" t="s">
        <v>141</v>
      </c>
      <c r="P9">
        <v>20000</v>
      </c>
    </row>
    <row r="10" spans="1:16">
      <c r="A10" s="15" t="s">
        <v>12</v>
      </c>
      <c r="B10" s="44">
        <v>3</v>
      </c>
      <c r="C10" s="17"/>
      <c r="D10" s="18">
        <v>88318.1</v>
      </c>
      <c r="E10" s="2">
        <v>295</v>
      </c>
      <c r="F10" s="23">
        <v>70000</v>
      </c>
      <c r="G10" s="23">
        <v>5000</v>
      </c>
      <c r="H10" s="2">
        <v>135000</v>
      </c>
      <c r="I10" s="2"/>
      <c r="J10" s="47" t="s">
        <v>216</v>
      </c>
      <c r="P10">
        <v>5000</v>
      </c>
    </row>
    <row r="11" spans="1:16">
      <c r="A11" s="15" t="s">
        <v>108</v>
      </c>
      <c r="B11" s="44"/>
      <c r="C11" s="17">
        <f>-'Saldobalanse foreløpig - (2020)'!C27</f>
        <v>12000</v>
      </c>
      <c r="D11" s="18">
        <v>12000</v>
      </c>
      <c r="E11" s="2"/>
      <c r="F11" s="17">
        <v>12000</v>
      </c>
      <c r="G11" s="17">
        <v>12000</v>
      </c>
      <c r="H11" s="2"/>
      <c r="I11" s="2"/>
      <c r="J11" t="s">
        <v>143</v>
      </c>
    </row>
    <row r="12" spans="1:16">
      <c r="A12" s="15" t="s">
        <v>220</v>
      </c>
      <c r="B12" s="44">
        <v>6</v>
      </c>
      <c r="C12" s="17">
        <f>-'Saldobalanse foreløpig - (2020)'!C28</f>
        <v>269000</v>
      </c>
      <c r="D12" s="18"/>
      <c r="E12" s="8"/>
      <c r="F12" s="17">
        <v>275000</v>
      </c>
      <c r="G12" s="17">
        <v>270000</v>
      </c>
      <c r="H12" s="3"/>
      <c r="I12" s="2"/>
      <c r="J12" t="s">
        <v>218</v>
      </c>
    </row>
    <row r="13" spans="1:16">
      <c r="A13" s="15" t="s">
        <v>13</v>
      </c>
      <c r="B13" s="44" t="s">
        <v>243</v>
      </c>
      <c r="C13" s="17">
        <f>-('Saldobalanse foreløpig - (2020)'!C30+'Saldobalanse foreløpig - (2020)'!C31+'Saldobalanse foreløpig - (2020)'!C35+'Saldobalanse foreløpig - (2020)'!C26+'Saldobalanse foreløpig - (2020)'!C33)</f>
        <v>255275.95</v>
      </c>
      <c r="D13" s="18">
        <v>102975.11</v>
      </c>
      <c r="E13" s="2">
        <v>0</v>
      </c>
      <c r="F13" s="23">
        <v>115000</v>
      </c>
      <c r="G13" s="23">
        <v>80000</v>
      </c>
      <c r="H13" s="2">
        <v>4000</v>
      </c>
      <c r="I13" s="2"/>
      <c r="J13" t="s">
        <v>142</v>
      </c>
    </row>
    <row r="14" spans="1:16" ht="6" customHeight="1">
      <c r="A14" s="15"/>
      <c r="B14" s="49"/>
      <c r="C14" s="19"/>
      <c r="D14" s="20"/>
      <c r="E14" s="3"/>
      <c r="F14" s="19"/>
      <c r="G14" s="19"/>
      <c r="H14" s="3"/>
      <c r="I14" s="2"/>
    </row>
    <row r="15" spans="1:16" s="1" customFormat="1">
      <c r="A15" s="24" t="s">
        <v>24</v>
      </c>
      <c r="B15" s="25"/>
      <c r="C15" s="13">
        <f>SUM(C5:C13)</f>
        <v>742233.95</v>
      </c>
      <c r="D15" s="14">
        <f>SUM(D5:D13)</f>
        <v>389033.20999999996</v>
      </c>
      <c r="E15" s="13">
        <f>SUM(E5:E12)</f>
        <v>261922</v>
      </c>
      <c r="F15" s="13">
        <f>SUM(F5:F13)</f>
        <v>680000</v>
      </c>
      <c r="G15" s="13">
        <f>SUM(G5:G13)</f>
        <v>555000</v>
      </c>
      <c r="H15" s="6">
        <f>SUM(H5:H12)</f>
        <v>369500</v>
      </c>
      <c r="I15" s="7"/>
    </row>
    <row r="16" spans="1:16">
      <c r="A16" s="15"/>
      <c r="B16" s="44"/>
      <c r="C16" s="17"/>
      <c r="D16" s="18"/>
      <c r="E16" s="2"/>
      <c r="F16" s="23"/>
      <c r="G16" s="23"/>
      <c r="H16" s="2"/>
      <c r="I16" s="2"/>
    </row>
    <row r="17" spans="1:10">
      <c r="A17" s="16" t="s">
        <v>14</v>
      </c>
      <c r="B17" s="44"/>
      <c r="C17" s="17"/>
      <c r="D17" s="18"/>
      <c r="E17" s="2"/>
      <c r="F17" s="23"/>
      <c r="G17" s="23"/>
      <c r="H17" s="2"/>
      <c r="I17" s="2"/>
    </row>
    <row r="18" spans="1:10">
      <c r="A18" s="15" t="s">
        <v>15</v>
      </c>
      <c r="B18" s="44">
        <v>6</v>
      </c>
      <c r="C18" s="17">
        <f>+'Saldobalanse foreløpig - (2020)'!C36+'Saldobalanse foreløpig - (2020)'!C37</f>
        <v>356094</v>
      </c>
      <c r="D18" s="18">
        <v>2814</v>
      </c>
      <c r="E18" s="2">
        <v>42337</v>
      </c>
      <c r="F18" s="23">
        <v>315000</v>
      </c>
      <c r="G18" s="23">
        <v>320000</v>
      </c>
      <c r="H18" s="2">
        <v>110000</v>
      </c>
      <c r="I18" s="2"/>
      <c r="J18" t="s">
        <v>337</v>
      </c>
    </row>
    <row r="19" spans="1:10" hidden="1">
      <c r="A19" s="21" t="s">
        <v>36</v>
      </c>
      <c r="B19" s="44"/>
      <c r="C19" s="17"/>
      <c r="D19" s="18"/>
      <c r="E19" s="2"/>
      <c r="F19" s="23"/>
      <c r="G19" s="23"/>
      <c r="H19" s="2"/>
      <c r="I19" s="2"/>
    </row>
    <row r="20" spans="1:10">
      <c r="A20" s="15" t="s">
        <v>37</v>
      </c>
      <c r="B20" s="44"/>
      <c r="C20" s="17"/>
      <c r="D20" s="18">
        <v>2500</v>
      </c>
      <c r="E20" s="2"/>
      <c r="F20" s="23">
        <v>0</v>
      </c>
      <c r="G20" s="23">
        <v>2500</v>
      </c>
      <c r="H20" s="2"/>
      <c r="I20" s="2"/>
      <c r="J20" t="s">
        <v>219</v>
      </c>
    </row>
    <row r="21" spans="1:10">
      <c r="A21" s="15" t="s">
        <v>45</v>
      </c>
      <c r="B21" s="44"/>
      <c r="C21" s="17">
        <f>+'Saldobalanse foreløpig - (2020)'!C39+'Saldobalanse foreløpig - (2020)'!C43</f>
        <v>1556.4</v>
      </c>
      <c r="D21" s="18">
        <v>17731.599999999999</v>
      </c>
      <c r="E21" s="2">
        <v>2715</v>
      </c>
      <c r="F21" s="23">
        <v>20000</v>
      </c>
      <c r="G21" s="23">
        <v>20000</v>
      </c>
      <c r="H21" s="2">
        <v>90000</v>
      </c>
      <c r="I21" s="2"/>
      <c r="J21" s="48"/>
    </row>
    <row r="22" spans="1:10">
      <c r="A22" s="15" t="s">
        <v>46</v>
      </c>
      <c r="B22" s="44">
        <v>3</v>
      </c>
      <c r="C22" s="17"/>
      <c r="D22" s="18">
        <v>44632</v>
      </c>
      <c r="E22" s="2"/>
      <c r="F22" s="23">
        <v>50000</v>
      </c>
      <c r="G22" s="23">
        <v>3000</v>
      </c>
      <c r="H22" s="2"/>
      <c r="I22" s="2"/>
      <c r="J22" s="48" t="s">
        <v>338</v>
      </c>
    </row>
    <row r="23" spans="1:10">
      <c r="A23" s="15" t="s">
        <v>16</v>
      </c>
      <c r="B23" s="44"/>
      <c r="C23" s="17">
        <f>+'Saldobalanse foreløpig - (2020)'!C41+'Saldobalanse foreløpig - (2020)'!C42</f>
        <v>41556.479999999996</v>
      </c>
      <c r="D23" s="18">
        <v>21422</v>
      </c>
      <c r="E23" s="2">
        <v>50883</v>
      </c>
      <c r="F23" s="23">
        <v>30000</v>
      </c>
      <c r="G23" s="23">
        <v>20000</v>
      </c>
      <c r="H23" s="2">
        <v>22000</v>
      </c>
      <c r="I23" s="2"/>
      <c r="J23" t="s">
        <v>339</v>
      </c>
    </row>
    <row r="24" spans="1:10">
      <c r="A24" s="15" t="s">
        <v>110</v>
      </c>
      <c r="B24" s="44">
        <v>5</v>
      </c>
      <c r="C24" s="17">
        <f>+'Saldobalanse foreløpig - (2020)'!C40+'Saldobalanse foreløpig - (2020)'!C50</f>
        <v>93390</v>
      </c>
      <c r="D24" s="18">
        <v>66091</v>
      </c>
      <c r="E24" s="2"/>
      <c r="F24" s="23">
        <v>50000</v>
      </c>
      <c r="G24" s="23">
        <v>50000</v>
      </c>
      <c r="H24" s="2"/>
      <c r="I24" s="2"/>
      <c r="J24" t="s">
        <v>340</v>
      </c>
    </row>
    <row r="25" spans="1:10">
      <c r="A25" s="15" t="s">
        <v>17</v>
      </c>
      <c r="B25" s="44">
        <v>4</v>
      </c>
      <c r="C25" s="17">
        <f>+'Saldobalanse foreløpig - (2020)'!C44</f>
        <v>26847.360000000001</v>
      </c>
      <c r="D25" s="18">
        <v>62528.25</v>
      </c>
      <c r="E25" s="2">
        <v>4691</v>
      </c>
      <c r="F25" s="23">
        <v>20000</v>
      </c>
      <c r="G25" s="23">
        <v>30000</v>
      </c>
      <c r="H25" s="2">
        <v>40000</v>
      </c>
      <c r="I25" s="2"/>
      <c r="J25" t="s">
        <v>224</v>
      </c>
    </row>
    <row r="26" spans="1:10">
      <c r="A26" s="15" t="s">
        <v>222</v>
      </c>
      <c r="B26" s="44"/>
      <c r="C26" s="17">
        <f>+'Saldobalanse foreløpig - (2020)'!C45-3700+2975</f>
        <v>18493.75</v>
      </c>
      <c r="D26" s="18">
        <v>14495</v>
      </c>
      <c r="E26" s="2">
        <v>9647</v>
      </c>
      <c r="F26" s="23">
        <v>20000</v>
      </c>
      <c r="G26" s="23">
        <v>20000</v>
      </c>
      <c r="H26" s="2">
        <v>12500</v>
      </c>
      <c r="I26" s="2"/>
      <c r="J26" t="s">
        <v>223</v>
      </c>
    </row>
    <row r="27" spans="1:10">
      <c r="A27" s="15" t="s">
        <v>18</v>
      </c>
      <c r="B27" s="44" t="s">
        <v>35</v>
      </c>
      <c r="C27" s="17">
        <f>+'Saldobalanse foreløpig - (2020)'!C38</f>
        <v>26064.93</v>
      </c>
      <c r="D27" s="18">
        <v>57138.5</v>
      </c>
      <c r="E27" s="2">
        <v>96145</v>
      </c>
      <c r="F27" s="23">
        <v>60000</v>
      </c>
      <c r="G27" s="23">
        <v>60000</v>
      </c>
      <c r="H27" s="2">
        <v>95000</v>
      </c>
      <c r="I27" s="2"/>
    </row>
    <row r="28" spans="1:10">
      <c r="A28" s="15" t="s">
        <v>30</v>
      </c>
      <c r="B28" s="44"/>
      <c r="C28" s="17">
        <f>+'Saldobalanse foreløpig - (2020)'!C47</f>
        <v>1500</v>
      </c>
      <c r="D28" s="18">
        <v>4375</v>
      </c>
      <c r="E28" s="2">
        <v>6120</v>
      </c>
      <c r="F28" s="23">
        <v>10000</v>
      </c>
      <c r="G28" s="23">
        <v>5000</v>
      </c>
      <c r="H28" s="2">
        <v>10000</v>
      </c>
      <c r="I28" s="2"/>
      <c r="J28" t="s">
        <v>144</v>
      </c>
    </row>
    <row r="29" spans="1:10">
      <c r="A29" s="15" t="s">
        <v>19</v>
      </c>
      <c r="B29" s="44"/>
      <c r="C29" s="17">
        <f>+'Saldobalanse foreløpig - (2020)'!C49</f>
        <v>5600</v>
      </c>
      <c r="D29" s="18">
        <v>5600</v>
      </c>
      <c r="E29" s="2">
        <v>5000</v>
      </c>
      <c r="F29" s="23">
        <v>6000</v>
      </c>
      <c r="G29" s="23">
        <v>6000</v>
      </c>
      <c r="H29" s="2">
        <v>5000</v>
      </c>
      <c r="I29" s="2"/>
      <c r="J29" t="s">
        <v>84</v>
      </c>
    </row>
    <row r="30" spans="1:10">
      <c r="A30" s="15" t="s">
        <v>47</v>
      </c>
      <c r="B30" s="44"/>
      <c r="C30" s="17">
        <f>+'Saldobalanse foreløpig - (2020)'!C46</f>
        <v>9987.16</v>
      </c>
      <c r="D30" s="18">
        <v>14407.18</v>
      </c>
      <c r="E30" s="2">
        <v>5255</v>
      </c>
      <c r="F30" s="23">
        <v>15000</v>
      </c>
      <c r="G30" s="23">
        <v>15000</v>
      </c>
      <c r="H30" s="2">
        <v>5000</v>
      </c>
      <c r="I30" s="2"/>
      <c r="J30" t="s">
        <v>111</v>
      </c>
    </row>
    <row r="31" spans="1:10">
      <c r="A31" s="15" t="s">
        <v>109</v>
      </c>
      <c r="B31" s="44"/>
      <c r="C31" s="17"/>
      <c r="D31" s="18">
        <v>6200</v>
      </c>
      <c r="E31" s="2"/>
      <c r="F31" s="23">
        <v>10000</v>
      </c>
      <c r="G31" s="23">
        <v>5000</v>
      </c>
      <c r="H31" s="2"/>
      <c r="I31" s="2"/>
      <c r="J31" t="s">
        <v>112</v>
      </c>
    </row>
    <row r="32" spans="1:10">
      <c r="A32" s="15" t="s">
        <v>44</v>
      </c>
      <c r="B32" s="44"/>
      <c r="C32" s="17">
        <f>+'Saldobalanse foreløpig - (2020)'!C54</f>
        <v>2150</v>
      </c>
      <c r="D32" s="18">
        <v>11450</v>
      </c>
      <c r="E32" s="2"/>
      <c r="F32" s="23"/>
      <c r="G32" s="23"/>
      <c r="H32" s="2">
        <v>0</v>
      </c>
      <c r="I32" s="2"/>
      <c r="J32" t="s">
        <v>145</v>
      </c>
    </row>
    <row r="33" spans="1:10">
      <c r="A33" s="15" t="s">
        <v>20</v>
      </c>
      <c r="B33" s="44"/>
      <c r="C33" s="17">
        <f>+'Saldobalanse foreløpig - (2020)'!C51+'Saldobalanse foreløpig - (2020)'!C52+'Saldobalanse foreløpig - (2020)'!C53+'Saldobalanse foreløpig - (2020)'!C48+3700</f>
        <v>7213.91</v>
      </c>
      <c r="D33" s="18">
        <v>7561.68</v>
      </c>
      <c r="E33" s="2"/>
      <c r="F33" s="23">
        <v>10000</v>
      </c>
      <c r="G33" s="23">
        <v>10000</v>
      </c>
      <c r="H33" s="2"/>
      <c r="I33" s="2"/>
      <c r="J33" t="s">
        <v>341</v>
      </c>
    </row>
    <row r="34" spans="1:10" ht="6" customHeight="1">
      <c r="A34" s="15"/>
      <c r="B34" s="44"/>
      <c r="C34" s="19"/>
      <c r="D34" s="20"/>
      <c r="E34" s="3">
        <v>9500</v>
      </c>
      <c r="F34" s="19"/>
      <c r="G34" s="19"/>
      <c r="H34" s="3"/>
      <c r="I34" s="2"/>
    </row>
    <row r="35" spans="1:10">
      <c r="A35" s="24" t="s">
        <v>26</v>
      </c>
      <c r="B35" s="25"/>
      <c r="C35" s="13">
        <f>SUM(C18:C34)</f>
        <v>590453.99000000011</v>
      </c>
      <c r="D35" s="14">
        <f>SUM(D18:D34)</f>
        <v>338946.20999999996</v>
      </c>
      <c r="E35" s="13">
        <f>SUM(E18:E34)-1</f>
        <v>232292</v>
      </c>
      <c r="F35" s="13">
        <f>SUM(F18:F34)</f>
        <v>616000</v>
      </c>
      <c r="G35" s="13">
        <f>SUM(G18:G34)</f>
        <v>566500</v>
      </c>
      <c r="H35" s="4">
        <f>SUM(H18:H34)</f>
        <v>389500</v>
      </c>
      <c r="I35" s="2"/>
    </row>
    <row r="36" spans="1:10">
      <c r="A36" s="15"/>
      <c r="B36" s="44"/>
      <c r="C36" s="17"/>
      <c r="D36" s="18"/>
      <c r="E36" s="2"/>
      <c r="F36" s="23"/>
      <c r="G36" s="23"/>
      <c r="H36" s="2"/>
      <c r="I36" s="2"/>
    </row>
    <row r="37" spans="1:10">
      <c r="A37" s="26" t="s">
        <v>23</v>
      </c>
      <c r="B37" s="27"/>
      <c r="C37" s="28">
        <f t="shared" ref="C37:H37" si="0">+C15-C35</f>
        <v>151779.95999999985</v>
      </c>
      <c r="D37" s="29">
        <f t="shared" si="0"/>
        <v>50087</v>
      </c>
      <c r="E37" s="30">
        <f t="shared" si="0"/>
        <v>29630</v>
      </c>
      <c r="F37" s="30">
        <f t="shared" si="0"/>
        <v>64000</v>
      </c>
      <c r="G37" s="30">
        <f t="shared" si="0"/>
        <v>-11500</v>
      </c>
      <c r="H37" s="2">
        <f t="shared" si="0"/>
        <v>-20000</v>
      </c>
      <c r="I37" s="2"/>
    </row>
    <row r="38" spans="1:10" ht="7" customHeight="1">
      <c r="A38" s="16"/>
      <c r="B38" s="44"/>
      <c r="C38" s="17"/>
      <c r="D38" s="18"/>
      <c r="E38" s="2"/>
      <c r="F38" s="23"/>
      <c r="G38" s="23"/>
      <c r="H38" s="2"/>
      <c r="I38" s="2"/>
    </row>
    <row r="39" spans="1:10">
      <c r="A39" s="35" t="s">
        <v>21</v>
      </c>
      <c r="B39" s="36"/>
      <c r="C39" s="19">
        <f>-'Saldobalanse foreløpig - (2020)'!C55</f>
        <v>2696</v>
      </c>
      <c r="D39" s="20">
        <v>3003</v>
      </c>
      <c r="E39" s="3">
        <v>5434</v>
      </c>
      <c r="F39" s="19">
        <v>3000</v>
      </c>
      <c r="G39" s="19">
        <v>5000</v>
      </c>
      <c r="H39" s="3">
        <v>5000</v>
      </c>
      <c r="I39" s="2"/>
    </row>
    <row r="40" spans="1:10">
      <c r="A40" s="15"/>
      <c r="B40" s="44"/>
      <c r="C40" s="17"/>
      <c r="D40" s="18"/>
      <c r="E40" s="2"/>
      <c r="F40" s="23"/>
      <c r="G40" s="23"/>
      <c r="H40" s="2"/>
      <c r="I40" s="2"/>
    </row>
    <row r="41" spans="1:10" ht="15" thickBot="1">
      <c r="A41" s="31" t="s">
        <v>22</v>
      </c>
      <c r="B41" s="32"/>
      <c r="C41" s="33">
        <f>SUM(C37:C40)</f>
        <v>154475.95999999985</v>
      </c>
      <c r="D41" s="34">
        <f>SUM(D37:D40)</f>
        <v>53090</v>
      </c>
      <c r="E41" s="33">
        <f t="shared" ref="E41:H41" si="1">SUM(E37:E40)</f>
        <v>35064</v>
      </c>
      <c r="F41" s="33">
        <f t="shared" si="1"/>
        <v>67000</v>
      </c>
      <c r="G41" s="33">
        <f t="shared" si="1"/>
        <v>-6500</v>
      </c>
      <c r="H41" s="5">
        <f t="shared" si="1"/>
        <v>-15000</v>
      </c>
      <c r="I41" s="2"/>
    </row>
    <row r="42" spans="1:10">
      <c r="D42" s="2"/>
      <c r="E42" s="2"/>
      <c r="F42" s="2"/>
      <c r="G42" s="2"/>
      <c r="H42" s="2"/>
      <c r="I42" s="2"/>
    </row>
    <row r="43" spans="1:10">
      <c r="C43" s="10"/>
      <c r="D43" s="2"/>
      <c r="E43" s="2"/>
      <c r="F43" s="2"/>
      <c r="G43" s="2"/>
      <c r="H43" s="2"/>
      <c r="I43" s="2"/>
    </row>
    <row r="44" spans="1:10">
      <c r="D44" s="2"/>
      <c r="E44" s="2"/>
      <c r="F44" s="2"/>
      <c r="G44" s="2"/>
      <c r="H44" s="2"/>
      <c r="I44" s="2"/>
    </row>
    <row r="45" spans="1:10">
      <c r="D45" s="2"/>
      <c r="E45" s="2"/>
      <c r="F45" s="2"/>
      <c r="G45" s="2"/>
      <c r="H45" s="2"/>
      <c r="I45" s="2"/>
    </row>
    <row r="46" spans="1:10">
      <c r="C46" s="10"/>
      <c r="D46" s="2"/>
      <c r="E46" s="2"/>
      <c r="F46" s="2"/>
      <c r="G46" s="2"/>
      <c r="H46" s="2"/>
      <c r="I46" s="2"/>
    </row>
    <row r="47" spans="1:10">
      <c r="D47" s="2"/>
      <c r="E47" s="2"/>
      <c r="F47" s="2"/>
      <c r="G47" s="2"/>
      <c r="H47" s="2"/>
      <c r="I47" s="2"/>
    </row>
    <row r="48" spans="1:10">
      <c r="D48" s="2"/>
      <c r="E48" s="2"/>
      <c r="F48" s="2"/>
      <c r="G48" s="2"/>
      <c r="H48" s="2"/>
      <c r="I48" s="2"/>
    </row>
    <row r="49" spans="3:9">
      <c r="D49" s="2"/>
      <c r="E49" s="2"/>
      <c r="F49" s="2"/>
      <c r="G49" s="2"/>
      <c r="H49" s="2"/>
      <c r="I49" s="2"/>
    </row>
    <row r="50" spans="3:9">
      <c r="C50" s="10"/>
      <c r="D50" s="2"/>
      <c r="E50" s="2"/>
      <c r="F50" s="2"/>
      <c r="G50" s="2"/>
      <c r="H50" s="2"/>
      <c r="I50" s="2"/>
    </row>
    <row r="51" spans="3:9">
      <c r="D51" s="2"/>
      <c r="E51" s="2"/>
      <c r="F51" s="2"/>
      <c r="G51" s="2"/>
      <c r="H51" s="2"/>
      <c r="I51" s="2"/>
    </row>
    <row r="52" spans="3:9">
      <c r="D52" s="2"/>
      <c r="E52" s="2"/>
      <c r="F52" s="2"/>
      <c r="G52" s="2"/>
      <c r="H52" s="2"/>
      <c r="I52" s="2"/>
    </row>
    <row r="53" spans="3:9">
      <c r="D53" s="2"/>
      <c r="E53" s="2"/>
      <c r="F53" s="2"/>
      <c r="G53" s="2"/>
      <c r="H53" s="2"/>
      <c r="I53" s="2"/>
    </row>
    <row r="54" spans="3:9">
      <c r="D54" s="2"/>
      <c r="E54" s="2"/>
      <c r="F54" s="2"/>
      <c r="G54" s="2"/>
      <c r="H54" s="2"/>
      <c r="I54" s="2"/>
    </row>
    <row r="55" spans="3:9">
      <c r="D55" s="2"/>
      <c r="E55" s="2"/>
      <c r="F55" s="2"/>
      <c r="G55" s="2"/>
      <c r="H55" s="2"/>
      <c r="I55" s="2"/>
    </row>
    <row r="56" spans="3:9">
      <c r="D56" s="2"/>
      <c r="E56" s="2"/>
      <c r="F56" s="2"/>
      <c r="G56" s="2"/>
      <c r="H56" s="2"/>
      <c r="I56" s="2"/>
    </row>
    <row r="57" spans="3:9">
      <c r="D57" s="2"/>
      <c r="E57" s="2"/>
      <c r="F57" s="2"/>
      <c r="G57" s="2"/>
      <c r="H57" s="2"/>
      <c r="I57" s="2"/>
    </row>
    <row r="58" spans="3:9">
      <c r="D58" s="2"/>
      <c r="E58" s="2"/>
      <c r="F58" s="2"/>
      <c r="G58" s="2"/>
      <c r="H58" s="2"/>
      <c r="I58" s="2"/>
    </row>
    <row r="59" spans="3:9">
      <c r="D59" s="2"/>
      <c r="E59" s="2"/>
      <c r="F59" s="2"/>
      <c r="G59" s="2"/>
      <c r="H59" s="2"/>
      <c r="I59" s="2"/>
    </row>
    <row r="60" spans="3:9">
      <c r="D60" s="2"/>
      <c r="E60" s="2"/>
      <c r="F60" s="2"/>
      <c r="G60" s="2"/>
      <c r="H60" s="2"/>
      <c r="I60" s="2"/>
    </row>
    <row r="61" spans="3:9">
      <c r="D61" s="2"/>
      <c r="E61" s="2"/>
      <c r="F61" s="2"/>
      <c r="G61" s="2"/>
      <c r="H61" s="2"/>
      <c r="I61" s="2"/>
    </row>
    <row r="62" spans="3:9">
      <c r="D62" s="2"/>
      <c r="E62" s="2"/>
      <c r="F62" s="2"/>
      <c r="G62" s="2"/>
      <c r="H62" s="2"/>
      <c r="I62" s="2"/>
    </row>
    <row r="63" spans="3:9">
      <c r="D63" s="2"/>
      <c r="E63" s="2"/>
      <c r="F63" s="2"/>
      <c r="G63" s="2"/>
      <c r="H63" s="2"/>
      <c r="I63" s="2"/>
    </row>
    <row r="64" spans="3:9">
      <c r="D64" s="2"/>
      <c r="E64" s="2"/>
      <c r="F64" s="2"/>
      <c r="G64" s="2"/>
      <c r="H64" s="2"/>
      <c r="I64" s="2"/>
    </row>
    <row r="65" spans="4:9">
      <c r="D65" s="2"/>
      <c r="E65" s="2"/>
      <c r="F65" s="2"/>
      <c r="G65" s="2"/>
      <c r="H65" s="2"/>
      <c r="I65" s="2"/>
    </row>
    <row r="66" spans="4:9">
      <c r="D66" s="2"/>
      <c r="E66" s="2"/>
      <c r="F66" s="2"/>
      <c r="G66" s="2"/>
      <c r="H66" s="2"/>
      <c r="I66" s="2"/>
    </row>
    <row r="67" spans="4:9">
      <c r="D67" s="2"/>
      <c r="E67" s="2"/>
      <c r="F67" s="2"/>
      <c r="G67" s="2"/>
      <c r="H67" s="2"/>
      <c r="I67" s="2"/>
    </row>
    <row r="68" spans="4:9">
      <c r="D68" s="2"/>
      <c r="E68" s="2"/>
      <c r="F68" s="2"/>
      <c r="G68" s="2"/>
      <c r="H68" s="2"/>
      <c r="I68" s="2"/>
    </row>
    <row r="69" spans="4:9">
      <c r="D69" s="2"/>
      <c r="E69" s="2"/>
      <c r="F69" s="2"/>
      <c r="G69" s="2"/>
      <c r="H69" s="2"/>
      <c r="I69" s="2"/>
    </row>
    <row r="70" spans="4:9">
      <c r="D70" s="2"/>
      <c r="E70" s="2"/>
      <c r="F70" s="2"/>
      <c r="G70" s="2"/>
      <c r="H70" s="2"/>
      <c r="I70" s="2"/>
    </row>
    <row r="71" spans="4:9">
      <c r="D71" s="2"/>
      <c r="E71" s="2"/>
      <c r="F71" s="2"/>
      <c r="G71" s="2"/>
      <c r="H71" s="2"/>
      <c r="I71" s="2"/>
    </row>
    <row r="72" spans="4:9">
      <c r="D72" s="2"/>
      <c r="E72" s="2"/>
      <c r="F72" s="2"/>
      <c r="G72" s="2"/>
      <c r="H72" s="2"/>
      <c r="I72" s="2"/>
    </row>
    <row r="73" spans="4:9">
      <c r="D73" s="2"/>
      <c r="E73" s="2"/>
      <c r="F73" s="2"/>
      <c r="G73" s="2"/>
      <c r="H73" s="2"/>
      <c r="I73" s="2"/>
    </row>
    <row r="74" spans="4:9">
      <c r="D74" s="2"/>
      <c r="E74" s="2"/>
      <c r="F74" s="2"/>
      <c r="G74" s="2"/>
      <c r="H74" s="2"/>
      <c r="I74" s="2"/>
    </row>
    <row r="75" spans="4:9">
      <c r="D75" s="2"/>
      <c r="E75" s="2"/>
      <c r="F75" s="2"/>
      <c r="G75" s="2"/>
      <c r="H75" s="2"/>
      <c r="I75" s="2"/>
    </row>
    <row r="76" spans="4:9">
      <c r="D76" s="2"/>
      <c r="E76" s="2"/>
      <c r="F76" s="2"/>
      <c r="G76" s="2"/>
      <c r="H76" s="2"/>
      <c r="I76" s="2"/>
    </row>
    <row r="77" spans="4:9">
      <c r="D77" s="2"/>
      <c r="E77" s="2"/>
      <c r="F77" s="2"/>
      <c r="G77" s="2"/>
      <c r="H77" s="2"/>
      <c r="I77" s="2"/>
    </row>
    <row r="78" spans="4:9">
      <c r="D78" s="2"/>
      <c r="E78" s="2"/>
      <c r="F78" s="2"/>
      <c r="G78" s="2"/>
      <c r="H78" s="2"/>
      <c r="I78" s="2"/>
    </row>
    <row r="79" spans="4:9">
      <c r="D79" s="2"/>
      <c r="E79" s="2"/>
      <c r="F79" s="2"/>
      <c r="G79" s="2"/>
      <c r="H79" s="2"/>
      <c r="I79" s="2"/>
    </row>
    <row r="80" spans="4:9">
      <c r="D80" s="2"/>
      <c r="E80" s="2"/>
      <c r="F80" s="2"/>
      <c r="G80" s="2"/>
      <c r="H80" s="2"/>
      <c r="I80" s="2"/>
    </row>
    <row r="81" spans="4:9">
      <c r="D81" s="2"/>
      <c r="E81" s="2"/>
      <c r="F81" s="2"/>
      <c r="G81" s="2"/>
      <c r="H81" s="2"/>
      <c r="I81" s="2"/>
    </row>
    <row r="82" spans="4:9">
      <c r="D82" s="2"/>
      <c r="E82" s="2"/>
      <c r="F82" s="2"/>
      <c r="G82" s="2"/>
      <c r="H82" s="2"/>
      <c r="I82" s="2"/>
    </row>
    <row r="83" spans="4:9">
      <c r="D83" s="2"/>
      <c r="E83" s="2"/>
      <c r="F83" s="2"/>
      <c r="G83" s="2"/>
      <c r="H83" s="2"/>
      <c r="I83" s="2"/>
    </row>
    <row r="84" spans="4:9">
      <c r="D84" s="2"/>
      <c r="E84" s="2"/>
      <c r="F84" s="2"/>
      <c r="G84" s="2"/>
      <c r="H84" s="2"/>
      <c r="I84" s="2"/>
    </row>
    <row r="85" spans="4:9">
      <c r="D85" s="2"/>
      <c r="E85" s="2"/>
      <c r="F85" s="2"/>
      <c r="G85" s="2"/>
      <c r="H85" s="2"/>
      <c r="I85" s="2"/>
    </row>
    <row r="86" spans="4:9">
      <c r="D86" s="2"/>
      <c r="E86" s="2"/>
      <c r="F86" s="2"/>
      <c r="G86" s="2"/>
      <c r="H86" s="2"/>
      <c r="I86" s="2"/>
    </row>
    <row r="87" spans="4:9">
      <c r="D87" s="2"/>
      <c r="E87" s="2"/>
      <c r="F87" s="2"/>
      <c r="G87" s="2"/>
      <c r="H87" s="2"/>
      <c r="I87" s="2"/>
    </row>
    <row r="88" spans="4:9">
      <c r="D88" s="2"/>
      <c r="E88" s="2"/>
      <c r="F88" s="2"/>
      <c r="G88" s="2"/>
      <c r="H88" s="2"/>
      <c r="I88" s="2"/>
    </row>
    <row r="89" spans="4:9">
      <c r="D89" s="2"/>
      <c r="E89" s="2"/>
      <c r="F89" s="2"/>
      <c r="G89" s="2"/>
      <c r="H89" s="2"/>
      <c r="I89" s="2"/>
    </row>
    <row r="90" spans="4:9">
      <c r="D90" s="2"/>
      <c r="E90" s="2"/>
      <c r="F90" s="2"/>
      <c r="G90" s="2"/>
      <c r="H90" s="2"/>
      <c r="I90" s="2"/>
    </row>
    <row r="91" spans="4:9">
      <c r="D91" s="2"/>
      <c r="E91" s="2"/>
      <c r="F91" s="2"/>
      <c r="G91" s="2"/>
      <c r="H91" s="2"/>
      <c r="I91" s="2"/>
    </row>
    <row r="92" spans="4:9">
      <c r="D92" s="2"/>
      <c r="E92" s="2"/>
      <c r="F92" s="2"/>
      <c r="G92" s="2"/>
      <c r="H92" s="2"/>
      <c r="I92" s="2"/>
    </row>
    <row r="93" spans="4:9">
      <c r="D93" s="2"/>
      <c r="E93" s="2"/>
      <c r="F93" s="2"/>
      <c r="G93" s="2"/>
      <c r="H93" s="2"/>
      <c r="I93" s="2"/>
    </row>
    <row r="94" spans="4:9">
      <c r="D94" s="2"/>
      <c r="E94" s="2"/>
      <c r="F94" s="2"/>
      <c r="G94" s="2"/>
      <c r="H94" s="2"/>
      <c r="I94" s="2"/>
    </row>
    <row r="95" spans="4:9">
      <c r="D95" s="2"/>
      <c r="E95" s="2"/>
      <c r="F95" s="2"/>
      <c r="G95" s="2"/>
      <c r="H95" s="2"/>
      <c r="I95" s="2"/>
    </row>
    <row r="96" spans="4:9">
      <c r="D96" s="2"/>
      <c r="E96" s="2"/>
      <c r="F96" s="2"/>
      <c r="G96" s="2"/>
      <c r="H96" s="2"/>
      <c r="I96" s="2"/>
    </row>
    <row r="97" spans="4:9">
      <c r="D97" s="2"/>
      <c r="E97" s="2"/>
      <c r="F97" s="2"/>
      <c r="G97" s="2"/>
      <c r="H97" s="2"/>
      <c r="I97" s="2"/>
    </row>
    <row r="98" spans="4:9">
      <c r="D98" s="2"/>
      <c r="E98" s="2"/>
      <c r="F98" s="2"/>
      <c r="G98" s="2"/>
      <c r="H98" s="2"/>
      <c r="I98" s="2"/>
    </row>
    <row r="99" spans="4:9">
      <c r="D99" s="2"/>
      <c r="E99" s="2"/>
      <c r="F99" s="2"/>
      <c r="G99" s="2"/>
      <c r="H99" s="2"/>
      <c r="I99" s="2"/>
    </row>
    <row r="100" spans="4:9">
      <c r="D100" s="2"/>
      <c r="E100" s="2"/>
      <c r="F100" s="2"/>
      <c r="G100" s="2"/>
      <c r="H100" s="2"/>
      <c r="I100" s="2"/>
    </row>
    <row r="101" spans="4:9">
      <c r="D101" s="2"/>
      <c r="E101" s="2"/>
      <c r="F101" s="2"/>
      <c r="G101" s="2"/>
      <c r="H101" s="2"/>
      <c r="I101" s="2"/>
    </row>
    <row r="102" spans="4:9">
      <c r="D102" s="2"/>
      <c r="E102" s="2"/>
      <c r="F102" s="2"/>
      <c r="G102" s="2"/>
      <c r="H102" s="2"/>
      <c r="I102" s="2"/>
    </row>
    <row r="103" spans="4:9">
      <c r="D103" s="2"/>
      <c r="E103" s="2"/>
      <c r="F103" s="2"/>
      <c r="G103" s="2"/>
      <c r="H103" s="2"/>
      <c r="I103" s="2"/>
    </row>
    <row r="104" spans="4:9">
      <c r="D104" s="2"/>
      <c r="E104" s="2"/>
      <c r="F104" s="2"/>
      <c r="G104" s="2"/>
      <c r="H104" s="2"/>
      <c r="I104" s="2"/>
    </row>
    <row r="105" spans="4:9">
      <c r="D105" s="2"/>
      <c r="E105" s="2"/>
      <c r="F105" s="2"/>
      <c r="G105" s="2"/>
      <c r="H105" s="2"/>
      <c r="I105" s="2"/>
    </row>
    <row r="106" spans="4:9">
      <c r="D106" s="2"/>
      <c r="E106" s="2"/>
      <c r="F106" s="2"/>
      <c r="G106" s="2"/>
      <c r="H106" s="2"/>
      <c r="I106" s="2"/>
    </row>
    <row r="107" spans="4:9">
      <c r="D107" s="2"/>
      <c r="E107" s="2"/>
      <c r="F107" s="2"/>
      <c r="G107" s="2"/>
      <c r="H107" s="2"/>
      <c r="I107" s="2"/>
    </row>
    <row r="108" spans="4:9">
      <c r="D108" s="2"/>
      <c r="E108" s="2"/>
      <c r="F108" s="2"/>
      <c r="G108" s="2"/>
      <c r="H108" s="2"/>
      <c r="I108" s="2"/>
    </row>
    <row r="109" spans="4:9">
      <c r="D109" s="2"/>
      <c r="E109" s="2"/>
      <c r="F109" s="2"/>
      <c r="G109" s="2"/>
      <c r="H109" s="2"/>
      <c r="I109" s="2"/>
    </row>
    <row r="110" spans="4:9">
      <c r="D110" s="2"/>
      <c r="E110" s="2"/>
      <c r="F110" s="2"/>
      <c r="G110" s="2"/>
      <c r="H110" s="2"/>
      <c r="I110" s="2"/>
    </row>
    <row r="111" spans="4:9">
      <c r="D111" s="2"/>
      <c r="E111" s="2"/>
      <c r="F111" s="2"/>
      <c r="G111" s="2"/>
      <c r="H111" s="2"/>
      <c r="I111" s="2"/>
    </row>
    <row r="112" spans="4:9">
      <c r="D112" s="2"/>
      <c r="E112" s="2"/>
      <c r="F112" s="2"/>
      <c r="G112" s="2"/>
      <c r="H112" s="2"/>
      <c r="I112" s="2"/>
    </row>
    <row r="113" spans="4:9">
      <c r="D113" s="2"/>
      <c r="E113" s="2"/>
      <c r="F113" s="2"/>
      <c r="G113" s="2"/>
      <c r="H113" s="2"/>
      <c r="I113" s="2"/>
    </row>
    <row r="114" spans="4:9">
      <c r="D114" s="2"/>
      <c r="E114" s="2"/>
      <c r="F114" s="2"/>
      <c r="G114" s="2"/>
      <c r="H114" s="2"/>
      <c r="I114" s="2"/>
    </row>
    <row r="115" spans="4:9">
      <c r="D115" s="2"/>
      <c r="E115" s="2"/>
      <c r="F115" s="2"/>
      <c r="G115" s="2"/>
      <c r="H115" s="2"/>
      <c r="I115" s="2"/>
    </row>
    <row r="116" spans="4:9">
      <c r="D116" s="2"/>
      <c r="E116" s="2"/>
      <c r="F116" s="2"/>
      <c r="G116" s="2"/>
      <c r="H116" s="2"/>
      <c r="I116" s="2"/>
    </row>
    <row r="117" spans="4:9">
      <c r="D117" s="2"/>
      <c r="E117" s="2"/>
      <c r="F117" s="2"/>
      <c r="G117" s="2"/>
      <c r="H117" s="2"/>
      <c r="I117" s="2"/>
    </row>
    <row r="118" spans="4:9">
      <c r="D118" s="2"/>
      <c r="E118" s="2"/>
      <c r="F118" s="2"/>
      <c r="G118" s="2"/>
      <c r="H118" s="2"/>
      <c r="I118" s="2"/>
    </row>
    <row r="119" spans="4:9">
      <c r="D119" s="2"/>
      <c r="E119" s="2"/>
      <c r="F119" s="2"/>
      <c r="G119" s="2"/>
      <c r="H119" s="2"/>
      <c r="I119" s="2"/>
    </row>
    <row r="120" spans="4:9">
      <c r="D120" s="2"/>
      <c r="E120" s="2"/>
      <c r="F120" s="2"/>
      <c r="G120" s="2"/>
      <c r="H120" s="2"/>
      <c r="I120" s="2"/>
    </row>
    <row r="121" spans="4:9">
      <c r="D121" s="2"/>
      <c r="E121" s="2"/>
      <c r="F121" s="2"/>
      <c r="G121" s="2"/>
      <c r="H121" s="2"/>
      <c r="I121" s="2"/>
    </row>
    <row r="122" spans="4:9">
      <c r="D122" s="2"/>
      <c r="E122" s="2"/>
      <c r="F122" s="2"/>
      <c r="G122" s="2"/>
      <c r="H122" s="2"/>
      <c r="I122" s="2"/>
    </row>
    <row r="123" spans="4:9">
      <c r="D123" s="2"/>
      <c r="E123" s="2"/>
      <c r="F123" s="2"/>
      <c r="G123" s="2"/>
      <c r="H123" s="2"/>
      <c r="I123" s="2"/>
    </row>
    <row r="124" spans="4:9">
      <c r="D124" s="2"/>
      <c r="E124" s="2"/>
      <c r="F124" s="2"/>
      <c r="G124" s="2"/>
      <c r="H124" s="2"/>
      <c r="I124" s="2"/>
    </row>
    <row r="125" spans="4:9">
      <c r="D125" s="2"/>
      <c r="E125" s="2"/>
      <c r="F125" s="2"/>
      <c r="G125" s="2"/>
      <c r="H125" s="2"/>
      <c r="I125" s="2"/>
    </row>
    <row r="126" spans="4:9">
      <c r="D126" s="2"/>
      <c r="E126" s="2"/>
      <c r="F126" s="2"/>
      <c r="G126" s="2"/>
      <c r="H126" s="2"/>
      <c r="I126" s="2"/>
    </row>
    <row r="127" spans="4:9">
      <c r="D127" s="2"/>
      <c r="E127" s="2"/>
      <c r="F127" s="2"/>
      <c r="G127" s="2"/>
      <c r="H127" s="2"/>
      <c r="I127" s="2"/>
    </row>
    <row r="128" spans="4:9">
      <c r="D128" s="2"/>
      <c r="E128" s="2"/>
      <c r="F128" s="2"/>
      <c r="G128" s="2"/>
      <c r="H128" s="2"/>
      <c r="I128" s="2"/>
    </row>
    <row r="129" spans="4:9">
      <c r="D129" s="2"/>
      <c r="E129" s="2"/>
      <c r="F129" s="2"/>
      <c r="G129" s="2"/>
      <c r="H129" s="2"/>
      <c r="I129" s="2"/>
    </row>
    <row r="130" spans="4:9">
      <c r="D130" s="2"/>
      <c r="E130" s="2"/>
      <c r="F130" s="2"/>
      <c r="G130" s="2"/>
      <c r="H130" s="2"/>
      <c r="I130" s="2"/>
    </row>
    <row r="131" spans="4:9">
      <c r="D131" s="2"/>
      <c r="E131" s="2"/>
      <c r="F131" s="2"/>
      <c r="G131" s="2"/>
      <c r="H131" s="2"/>
      <c r="I131" s="2"/>
    </row>
    <row r="132" spans="4:9">
      <c r="D132" s="2"/>
      <c r="E132" s="2"/>
      <c r="F132" s="2"/>
      <c r="G132" s="2"/>
      <c r="H132" s="2"/>
      <c r="I132" s="2"/>
    </row>
    <row r="133" spans="4:9">
      <c r="D133" s="2"/>
      <c r="E133" s="2"/>
      <c r="F133" s="2"/>
      <c r="G133" s="2"/>
      <c r="H133" s="2"/>
      <c r="I133" s="2"/>
    </row>
    <row r="134" spans="4:9">
      <c r="D134" s="2"/>
      <c r="E134" s="2"/>
      <c r="F134" s="2"/>
      <c r="G134" s="2"/>
      <c r="H134" s="2"/>
      <c r="I134" s="2"/>
    </row>
    <row r="135" spans="4:9">
      <c r="D135" s="2"/>
      <c r="E135" s="2"/>
      <c r="F135" s="2"/>
      <c r="G135" s="2"/>
      <c r="H135" s="2"/>
      <c r="I135" s="2"/>
    </row>
    <row r="136" spans="4:9">
      <c r="D136" s="2"/>
      <c r="E136" s="2"/>
      <c r="F136" s="2"/>
      <c r="G136" s="2"/>
      <c r="H136" s="2"/>
      <c r="I136" s="2"/>
    </row>
    <row r="137" spans="4:9">
      <c r="D137" s="2"/>
      <c r="E137" s="2"/>
      <c r="F137" s="2"/>
      <c r="G137" s="2"/>
      <c r="H137" s="2"/>
      <c r="I137" s="2"/>
    </row>
    <row r="138" spans="4:9">
      <c r="D138" s="2"/>
      <c r="E138" s="2"/>
      <c r="F138" s="2"/>
      <c r="G138" s="2"/>
      <c r="H138" s="2"/>
      <c r="I138" s="2"/>
    </row>
    <row r="139" spans="4:9">
      <c r="D139" s="2"/>
      <c r="E139" s="2"/>
      <c r="F139" s="2"/>
      <c r="G139" s="2"/>
      <c r="H139" s="2"/>
      <c r="I139" s="2"/>
    </row>
    <row r="140" spans="4:9">
      <c r="D140" s="2"/>
      <c r="E140" s="2"/>
      <c r="F140" s="2"/>
      <c r="G140" s="2"/>
      <c r="H140" s="2"/>
      <c r="I140" s="2"/>
    </row>
    <row r="141" spans="4:9">
      <c r="D141" s="2"/>
      <c r="E141" s="2"/>
      <c r="F141" s="2"/>
      <c r="G141" s="2"/>
      <c r="H141" s="2"/>
      <c r="I141" s="2"/>
    </row>
    <row r="142" spans="4:9">
      <c r="D142" s="2"/>
      <c r="E142" s="2"/>
      <c r="F142" s="2"/>
      <c r="G142" s="2"/>
      <c r="H142" s="2"/>
      <c r="I142" s="2"/>
    </row>
    <row r="143" spans="4:9">
      <c r="D143" s="2"/>
      <c r="E143" s="2"/>
      <c r="F143" s="2"/>
      <c r="G143" s="2"/>
      <c r="H143" s="2"/>
      <c r="I143" s="2"/>
    </row>
    <row r="144" spans="4:9">
      <c r="D144" s="2"/>
      <c r="E144" s="2"/>
      <c r="F144" s="2"/>
      <c r="G144" s="2"/>
      <c r="H144" s="2"/>
      <c r="I144" s="2"/>
    </row>
    <row r="145" spans="4:9">
      <c r="D145" s="2"/>
      <c r="E145" s="2"/>
      <c r="F145" s="2"/>
      <c r="G145" s="2"/>
      <c r="H145" s="2"/>
      <c r="I145" s="2"/>
    </row>
    <row r="146" spans="4:9">
      <c r="D146" s="2"/>
      <c r="E146" s="2"/>
      <c r="F146" s="2"/>
      <c r="G146" s="2"/>
      <c r="H146" s="2"/>
      <c r="I146" s="2"/>
    </row>
    <row r="147" spans="4:9">
      <c r="D147" s="2"/>
      <c r="E147" s="2"/>
      <c r="F147" s="2"/>
      <c r="G147" s="2"/>
      <c r="H147" s="2"/>
      <c r="I147" s="2"/>
    </row>
    <row r="148" spans="4:9">
      <c r="D148" s="2"/>
      <c r="E148" s="2"/>
      <c r="F148" s="2"/>
      <c r="G148" s="2"/>
      <c r="H148" s="2"/>
      <c r="I148" s="2"/>
    </row>
    <row r="149" spans="4:9">
      <c r="D149" s="2"/>
      <c r="E149" s="2"/>
      <c r="F149" s="2"/>
      <c r="G149" s="2"/>
      <c r="H149" s="2"/>
      <c r="I149" s="2"/>
    </row>
    <row r="150" spans="4:9">
      <c r="D150" s="2"/>
      <c r="E150" s="2"/>
      <c r="F150" s="2"/>
      <c r="G150" s="2"/>
      <c r="H150" s="2"/>
      <c r="I150" s="2"/>
    </row>
    <row r="151" spans="4:9">
      <c r="D151" s="2"/>
      <c r="E151" s="2"/>
      <c r="F151" s="2"/>
      <c r="G151" s="2"/>
      <c r="H151" s="2"/>
      <c r="I151" s="2"/>
    </row>
    <row r="152" spans="4:9">
      <c r="D152" s="2"/>
      <c r="E152" s="2"/>
      <c r="F152" s="2"/>
      <c r="G152" s="2"/>
      <c r="H152" s="2"/>
      <c r="I152" s="2"/>
    </row>
    <row r="153" spans="4:9">
      <c r="D153" s="2"/>
      <c r="E153" s="2"/>
      <c r="F153" s="2"/>
      <c r="G153" s="2"/>
      <c r="H153" s="2"/>
      <c r="I153" s="2"/>
    </row>
    <row r="154" spans="4:9">
      <c r="D154" s="2"/>
      <c r="E154" s="2"/>
      <c r="F154" s="2"/>
      <c r="G154" s="2"/>
      <c r="H154" s="2"/>
      <c r="I154" s="2"/>
    </row>
    <row r="155" spans="4:9">
      <c r="D155" s="2"/>
      <c r="E155" s="2"/>
      <c r="F155" s="2"/>
      <c r="G155" s="2"/>
      <c r="H155" s="2"/>
      <c r="I155" s="2"/>
    </row>
    <row r="156" spans="4:9">
      <c r="D156" s="2"/>
      <c r="E156" s="2"/>
      <c r="F156" s="2"/>
      <c r="G156" s="2"/>
      <c r="H156" s="2"/>
      <c r="I156" s="2"/>
    </row>
    <row r="157" spans="4:9">
      <c r="D157" s="2"/>
      <c r="E157" s="2"/>
      <c r="F157" s="2"/>
      <c r="G157" s="2"/>
      <c r="H157" s="2"/>
      <c r="I157" s="2"/>
    </row>
    <row r="158" spans="4:9">
      <c r="D158" s="2"/>
      <c r="E158" s="2"/>
      <c r="F158" s="2"/>
      <c r="G158" s="2"/>
      <c r="H158" s="2"/>
      <c r="I158" s="2"/>
    </row>
    <row r="159" spans="4:9">
      <c r="D159" s="2"/>
      <c r="E159" s="2"/>
      <c r="F159" s="2"/>
      <c r="G159" s="2"/>
      <c r="H159" s="2"/>
      <c r="I159" s="2"/>
    </row>
    <row r="160" spans="4:9">
      <c r="D160" s="2"/>
      <c r="E160" s="2"/>
      <c r="F160" s="2"/>
      <c r="G160" s="2"/>
      <c r="H160" s="2"/>
      <c r="I160" s="2"/>
    </row>
    <row r="161" spans="4:9">
      <c r="D161" s="2"/>
      <c r="E161" s="2"/>
      <c r="F161" s="2"/>
      <c r="G161" s="2"/>
      <c r="H161" s="2"/>
      <c r="I161" s="2"/>
    </row>
    <row r="162" spans="4:9">
      <c r="D162" s="2"/>
      <c r="E162" s="2"/>
      <c r="F162" s="2"/>
      <c r="G162" s="2"/>
      <c r="H162" s="2"/>
      <c r="I162" s="2"/>
    </row>
    <row r="163" spans="4:9">
      <c r="D163" s="2"/>
      <c r="E163" s="2"/>
      <c r="F163" s="2"/>
      <c r="G163" s="2"/>
      <c r="H163" s="2"/>
      <c r="I163" s="2"/>
    </row>
    <row r="164" spans="4:9">
      <c r="D164" s="2"/>
      <c r="E164" s="2"/>
      <c r="F164" s="2"/>
      <c r="G164" s="2"/>
      <c r="H164" s="2"/>
      <c r="I164" s="2"/>
    </row>
    <row r="165" spans="4:9">
      <c r="D165" s="2"/>
      <c r="E165" s="2"/>
      <c r="F165" s="2"/>
      <c r="G165" s="2"/>
      <c r="H165" s="2"/>
      <c r="I165" s="2"/>
    </row>
    <row r="166" spans="4:9">
      <c r="D166" s="2"/>
      <c r="E166" s="2"/>
      <c r="F166" s="2"/>
      <c r="G166" s="2"/>
      <c r="H166" s="2"/>
      <c r="I166" s="2"/>
    </row>
    <row r="167" spans="4:9">
      <c r="D167" s="2"/>
      <c r="E167" s="2"/>
      <c r="F167" s="2"/>
      <c r="G167" s="2"/>
      <c r="H167" s="2"/>
      <c r="I167" s="2"/>
    </row>
    <row r="168" spans="4:9">
      <c r="D168" s="2"/>
      <c r="E168" s="2"/>
      <c r="F168" s="2"/>
      <c r="G168" s="2"/>
      <c r="H168" s="2"/>
      <c r="I168" s="2"/>
    </row>
    <row r="169" spans="4:9">
      <c r="D169" s="2"/>
      <c r="E169" s="2"/>
      <c r="F169" s="2"/>
      <c r="G169" s="2"/>
      <c r="H169" s="2"/>
      <c r="I169" s="2"/>
    </row>
    <row r="170" spans="4:9">
      <c r="D170" s="2"/>
      <c r="E170" s="2"/>
      <c r="F170" s="2"/>
      <c r="G170" s="2"/>
      <c r="H170" s="2"/>
      <c r="I170" s="2"/>
    </row>
    <row r="171" spans="4:9">
      <c r="D171" s="2"/>
      <c r="E171" s="2"/>
      <c r="F171" s="2"/>
      <c r="G171" s="2"/>
      <c r="H171" s="2"/>
      <c r="I171" s="2"/>
    </row>
    <row r="172" spans="4:9">
      <c r="D172" s="2"/>
      <c r="E172" s="2"/>
      <c r="F172" s="2"/>
      <c r="G172" s="2"/>
      <c r="H172" s="2"/>
      <c r="I172" s="2"/>
    </row>
    <row r="173" spans="4:9">
      <c r="D173" s="2"/>
      <c r="E173" s="2"/>
      <c r="F173" s="2"/>
      <c r="G173" s="2"/>
      <c r="H173" s="2"/>
      <c r="I173" s="2"/>
    </row>
    <row r="174" spans="4:9">
      <c r="D174" s="2"/>
      <c r="E174" s="2"/>
      <c r="F174" s="2"/>
      <c r="G174" s="2"/>
      <c r="H174" s="2"/>
      <c r="I174" s="2"/>
    </row>
    <row r="175" spans="4:9">
      <c r="D175" s="2"/>
      <c r="E175" s="2"/>
      <c r="F175" s="2"/>
      <c r="G175" s="2"/>
      <c r="H175" s="2"/>
      <c r="I175" s="2"/>
    </row>
    <row r="176" spans="4:9">
      <c r="D176" s="2"/>
      <c r="E176" s="2"/>
      <c r="F176" s="2"/>
      <c r="G176" s="2"/>
      <c r="H176" s="2"/>
      <c r="I176" s="2"/>
    </row>
    <row r="177" spans="4:9">
      <c r="D177" s="2"/>
      <c r="E177" s="2"/>
      <c r="F177" s="2"/>
      <c r="G177" s="2"/>
      <c r="H177" s="2"/>
      <c r="I177" s="2"/>
    </row>
    <row r="178" spans="4:9">
      <c r="D178" s="2"/>
      <c r="E178" s="2"/>
      <c r="F178" s="2"/>
      <c r="G178" s="2"/>
      <c r="H178" s="2"/>
      <c r="I178" s="2"/>
    </row>
    <row r="179" spans="4:9">
      <c r="D179" s="2"/>
      <c r="E179" s="2"/>
      <c r="F179" s="2"/>
      <c r="G179" s="2"/>
      <c r="H179" s="2"/>
      <c r="I179" s="2"/>
    </row>
    <row r="180" spans="4:9">
      <c r="D180" s="2"/>
      <c r="E180" s="2"/>
      <c r="F180" s="2"/>
      <c r="G180" s="2"/>
      <c r="H180" s="2"/>
      <c r="I180" s="2"/>
    </row>
    <row r="181" spans="4:9">
      <c r="D181" s="2"/>
      <c r="E181" s="2"/>
      <c r="F181" s="2"/>
      <c r="G181" s="2"/>
      <c r="H181" s="2"/>
      <c r="I181" s="2"/>
    </row>
    <row r="182" spans="4:9">
      <c r="D182" s="2"/>
      <c r="E182" s="2"/>
      <c r="F182" s="2"/>
      <c r="G182" s="2"/>
      <c r="H182" s="2"/>
      <c r="I182" s="2"/>
    </row>
    <row r="183" spans="4:9">
      <c r="D183" s="2"/>
      <c r="E183" s="2"/>
      <c r="F183" s="2"/>
      <c r="G183" s="2"/>
      <c r="H183" s="2"/>
      <c r="I183" s="2"/>
    </row>
    <row r="184" spans="4:9">
      <c r="D184" s="2"/>
      <c r="E184" s="2"/>
      <c r="F184" s="2"/>
      <c r="G184" s="2"/>
      <c r="H184" s="2"/>
      <c r="I184" s="2"/>
    </row>
    <row r="185" spans="4:9">
      <c r="D185" s="2"/>
      <c r="E185" s="2"/>
      <c r="F185" s="2"/>
      <c r="G185" s="2"/>
      <c r="H185" s="2"/>
      <c r="I185" s="2"/>
    </row>
    <row r="186" spans="4:9">
      <c r="D186" s="2"/>
      <c r="E186" s="2"/>
      <c r="F186" s="2"/>
      <c r="G186" s="2"/>
      <c r="H186" s="2"/>
      <c r="I186" s="2"/>
    </row>
    <row r="187" spans="4:9">
      <c r="D187" s="2"/>
      <c r="E187" s="2"/>
      <c r="F187" s="2"/>
      <c r="G187" s="2"/>
      <c r="H187" s="2"/>
      <c r="I187" s="2"/>
    </row>
    <row r="188" spans="4:9">
      <c r="D188" s="2"/>
      <c r="E188" s="2"/>
      <c r="F188" s="2"/>
      <c r="G188" s="2"/>
      <c r="H188" s="2"/>
      <c r="I188" s="2"/>
    </row>
    <row r="189" spans="4:9">
      <c r="D189" s="2"/>
      <c r="E189" s="2"/>
      <c r="F189" s="2"/>
      <c r="G189" s="2"/>
      <c r="H189" s="2"/>
      <c r="I189" s="2"/>
    </row>
    <row r="190" spans="4:9">
      <c r="D190" s="2"/>
      <c r="E190" s="2"/>
      <c r="F190" s="2"/>
      <c r="G190" s="2"/>
      <c r="H190" s="2"/>
      <c r="I190" s="2"/>
    </row>
    <row r="191" spans="4:9">
      <c r="D191" s="2"/>
      <c r="E191" s="2"/>
      <c r="F191" s="2"/>
      <c r="G191" s="2"/>
      <c r="H191" s="2"/>
      <c r="I191" s="2"/>
    </row>
    <row r="192" spans="4:9">
      <c r="D192" s="2"/>
      <c r="E192" s="2"/>
      <c r="F192" s="2"/>
      <c r="G192" s="2"/>
      <c r="H192" s="2"/>
      <c r="I192" s="2"/>
    </row>
    <row r="193" spans="4:9">
      <c r="D193" s="2"/>
      <c r="E193" s="2"/>
      <c r="F193" s="2"/>
      <c r="G193" s="2"/>
      <c r="H193" s="2"/>
      <c r="I193" s="2"/>
    </row>
    <row r="194" spans="4:9">
      <c r="D194" s="2"/>
      <c r="E194" s="2"/>
      <c r="F194" s="2"/>
      <c r="G194" s="2"/>
      <c r="H194" s="2"/>
      <c r="I194" s="2"/>
    </row>
    <row r="195" spans="4:9">
      <c r="D195" s="2"/>
      <c r="E195" s="2"/>
      <c r="F195" s="2"/>
      <c r="G195" s="2"/>
      <c r="H195" s="2"/>
      <c r="I195" s="2"/>
    </row>
    <row r="196" spans="4:9">
      <c r="D196" s="2"/>
      <c r="E196" s="2"/>
      <c r="F196" s="2"/>
      <c r="G196" s="2"/>
      <c r="H196" s="2"/>
      <c r="I196" s="2"/>
    </row>
    <row r="197" spans="4:9">
      <c r="D197" s="2"/>
      <c r="E197" s="2"/>
      <c r="F197" s="2"/>
      <c r="G197" s="2"/>
      <c r="H197" s="2"/>
      <c r="I197" s="2"/>
    </row>
    <row r="198" spans="4:9">
      <c r="D198" s="2"/>
      <c r="E198" s="2"/>
      <c r="F198" s="2"/>
      <c r="G198" s="2"/>
      <c r="H198" s="2"/>
      <c r="I198" s="2"/>
    </row>
    <row r="199" spans="4:9">
      <c r="D199" s="2"/>
      <c r="E199" s="2"/>
      <c r="F199" s="2"/>
      <c r="G199" s="2"/>
      <c r="H199" s="2"/>
      <c r="I199" s="2"/>
    </row>
    <row r="200" spans="4:9">
      <c r="D200" s="2"/>
      <c r="E200" s="2"/>
      <c r="F200" s="2"/>
      <c r="G200" s="2"/>
      <c r="H200" s="2"/>
      <c r="I200" s="2"/>
    </row>
    <row r="201" spans="4:9">
      <c r="D201" s="2"/>
      <c r="E201" s="2"/>
      <c r="F201" s="2"/>
      <c r="G201" s="2"/>
      <c r="H201" s="2"/>
      <c r="I201" s="2"/>
    </row>
    <row r="202" spans="4:9">
      <c r="D202" s="2"/>
      <c r="E202" s="2"/>
      <c r="F202" s="2"/>
      <c r="G202" s="2"/>
      <c r="H202" s="2"/>
      <c r="I202" s="2"/>
    </row>
    <row r="203" spans="4:9">
      <c r="D203" s="2"/>
      <c r="E203" s="2"/>
      <c r="F203" s="2"/>
      <c r="G203" s="2"/>
      <c r="H203" s="2"/>
      <c r="I203" s="2"/>
    </row>
    <row r="204" spans="4:9">
      <c r="D204" s="2"/>
      <c r="E204" s="2"/>
      <c r="F204" s="2"/>
      <c r="G204" s="2"/>
      <c r="H204" s="2"/>
      <c r="I204" s="2"/>
    </row>
    <row r="205" spans="4:9">
      <c r="D205" s="2"/>
      <c r="E205" s="2"/>
      <c r="F205" s="2"/>
      <c r="G205" s="2"/>
      <c r="H205" s="2"/>
      <c r="I205" s="2"/>
    </row>
    <row r="206" spans="4:9">
      <c r="D206" s="2"/>
      <c r="E206" s="2"/>
      <c r="F206" s="2"/>
      <c r="G206" s="2"/>
      <c r="H206" s="2"/>
      <c r="I206" s="2"/>
    </row>
    <row r="207" spans="4:9">
      <c r="D207" s="2"/>
      <c r="E207" s="2"/>
      <c r="F207" s="2"/>
      <c r="G207" s="2"/>
      <c r="H207" s="2"/>
      <c r="I207" s="2"/>
    </row>
    <row r="208" spans="4:9">
      <c r="D208" s="2"/>
      <c r="E208" s="2"/>
      <c r="F208" s="2"/>
      <c r="G208" s="2"/>
      <c r="H208" s="2"/>
      <c r="I208" s="2"/>
    </row>
    <row r="209" spans="4:9">
      <c r="D209" s="2"/>
      <c r="E209" s="2"/>
      <c r="F209" s="2"/>
      <c r="G209" s="2"/>
      <c r="H209" s="2"/>
      <c r="I209" s="2"/>
    </row>
    <row r="210" spans="4:9">
      <c r="D210" s="2"/>
      <c r="E210" s="2"/>
      <c r="F210" s="2"/>
      <c r="G210" s="2"/>
      <c r="H210" s="2"/>
      <c r="I210" s="2"/>
    </row>
    <row r="211" spans="4:9">
      <c r="D211" s="2"/>
      <c r="E211" s="2"/>
      <c r="F211" s="2"/>
      <c r="G211" s="2"/>
      <c r="H211" s="2"/>
      <c r="I211" s="2"/>
    </row>
    <row r="212" spans="4:9">
      <c r="D212" s="2"/>
      <c r="E212" s="2"/>
      <c r="F212" s="2"/>
      <c r="G212" s="2"/>
      <c r="H212" s="2"/>
      <c r="I212" s="2"/>
    </row>
    <row r="213" spans="4:9">
      <c r="D213" s="2"/>
      <c r="E213" s="2"/>
      <c r="F213" s="2"/>
      <c r="G213" s="2"/>
      <c r="H213" s="2"/>
      <c r="I213" s="2"/>
    </row>
    <row r="214" spans="4:9">
      <c r="D214" s="2"/>
      <c r="E214" s="2"/>
      <c r="F214" s="2"/>
      <c r="G214" s="2"/>
      <c r="H214" s="2"/>
      <c r="I214" s="2"/>
    </row>
    <row r="215" spans="4:9">
      <c r="D215" s="2"/>
      <c r="E215" s="2"/>
      <c r="F215" s="2"/>
      <c r="G215" s="2"/>
      <c r="H215" s="2"/>
      <c r="I215" s="2"/>
    </row>
    <row r="216" spans="4:9">
      <c r="D216" s="2"/>
      <c r="E216" s="2"/>
      <c r="F216" s="2"/>
      <c r="G216" s="2"/>
      <c r="H216" s="2"/>
      <c r="I216" s="2"/>
    </row>
    <row r="217" spans="4:9">
      <c r="D217" s="2"/>
      <c r="E217" s="2"/>
      <c r="F217" s="2"/>
      <c r="G217" s="2"/>
      <c r="H217" s="2"/>
      <c r="I217" s="2"/>
    </row>
    <row r="218" spans="4:9">
      <c r="D218" s="2"/>
      <c r="E218" s="2"/>
      <c r="F218" s="2"/>
      <c r="G218" s="2"/>
      <c r="H218" s="2"/>
      <c r="I218" s="2"/>
    </row>
    <row r="219" spans="4:9">
      <c r="D219" s="2"/>
      <c r="E219" s="2"/>
      <c r="F219" s="2"/>
      <c r="G219" s="2"/>
      <c r="H219" s="2"/>
      <c r="I219" s="2"/>
    </row>
    <row r="220" spans="4:9">
      <c r="D220" s="2"/>
      <c r="E220" s="2"/>
      <c r="F220" s="2"/>
      <c r="G220" s="2"/>
      <c r="H220" s="2"/>
      <c r="I220" s="2"/>
    </row>
    <row r="221" spans="4:9">
      <c r="D221" s="2"/>
      <c r="E221" s="2"/>
      <c r="F221" s="2"/>
      <c r="G221" s="2"/>
      <c r="H221" s="2"/>
      <c r="I221" s="2"/>
    </row>
    <row r="222" spans="4:9">
      <c r="D222" s="2"/>
      <c r="E222" s="2"/>
      <c r="F222" s="2"/>
      <c r="G222" s="2"/>
      <c r="H222" s="2"/>
      <c r="I222" s="2"/>
    </row>
    <row r="223" spans="4:9">
      <c r="D223" s="2"/>
      <c r="E223" s="2"/>
      <c r="F223" s="2"/>
      <c r="G223" s="2"/>
      <c r="H223" s="2"/>
      <c r="I223" s="2"/>
    </row>
    <row r="224" spans="4:9">
      <c r="D224" s="2"/>
      <c r="E224" s="2"/>
      <c r="F224" s="2"/>
      <c r="G224" s="2"/>
      <c r="H224" s="2"/>
      <c r="I224" s="2"/>
    </row>
    <row r="225" spans="4:9">
      <c r="D225" s="2"/>
      <c r="E225" s="2"/>
      <c r="F225" s="2"/>
      <c r="G225" s="2"/>
      <c r="H225" s="2"/>
      <c r="I225" s="2"/>
    </row>
    <row r="226" spans="4:9">
      <c r="D226" s="2"/>
      <c r="E226" s="2"/>
      <c r="F226" s="2"/>
      <c r="G226" s="2"/>
      <c r="H226" s="2"/>
      <c r="I226" s="2"/>
    </row>
    <row r="227" spans="4:9">
      <c r="D227" s="2"/>
      <c r="E227" s="2"/>
      <c r="F227" s="2"/>
      <c r="G227" s="2"/>
      <c r="H227" s="2"/>
      <c r="I227" s="2"/>
    </row>
    <row r="228" spans="4:9">
      <c r="D228" s="2"/>
      <c r="E228" s="2"/>
      <c r="F228" s="2"/>
      <c r="G228" s="2"/>
      <c r="H228" s="2"/>
      <c r="I228" s="2"/>
    </row>
    <row r="229" spans="4:9">
      <c r="D229" s="2"/>
      <c r="E229" s="2"/>
      <c r="F229" s="2"/>
      <c r="G229" s="2"/>
      <c r="H229" s="2"/>
      <c r="I229" s="2"/>
    </row>
    <row r="230" spans="4:9">
      <c r="D230" s="2"/>
      <c r="E230" s="2"/>
      <c r="F230" s="2"/>
      <c r="G230" s="2"/>
      <c r="H230" s="2"/>
      <c r="I230" s="2"/>
    </row>
    <row r="231" spans="4:9">
      <c r="D231" s="2"/>
      <c r="E231" s="2"/>
      <c r="F231" s="2"/>
      <c r="G231" s="2"/>
      <c r="H231" s="2"/>
      <c r="I231" s="2"/>
    </row>
    <row r="232" spans="4:9">
      <c r="D232" s="2"/>
      <c r="E232" s="2"/>
      <c r="F232" s="2"/>
      <c r="G232" s="2"/>
      <c r="H232" s="2"/>
      <c r="I232" s="2"/>
    </row>
    <row r="233" spans="4:9">
      <c r="D233" s="2"/>
      <c r="E233" s="2"/>
      <c r="F233" s="2"/>
      <c r="G233" s="2"/>
      <c r="H233" s="2"/>
      <c r="I233" s="2"/>
    </row>
    <row r="234" spans="4:9">
      <c r="D234" s="2"/>
      <c r="E234" s="2"/>
      <c r="F234" s="2"/>
      <c r="G234" s="2"/>
      <c r="H234" s="2"/>
      <c r="I234" s="2"/>
    </row>
    <row r="235" spans="4:9">
      <c r="D235" s="2"/>
      <c r="E235" s="2"/>
      <c r="F235" s="2"/>
      <c r="G235" s="2"/>
      <c r="H235" s="2"/>
      <c r="I235" s="2"/>
    </row>
    <row r="236" spans="4:9">
      <c r="D236" s="2"/>
      <c r="E236" s="2"/>
      <c r="F236" s="2"/>
      <c r="G236" s="2"/>
      <c r="H236" s="2"/>
      <c r="I236" s="2"/>
    </row>
    <row r="237" spans="4:9">
      <c r="D237" s="2"/>
      <c r="E237" s="2"/>
      <c r="F237" s="2"/>
      <c r="G237" s="2"/>
      <c r="H237" s="2"/>
      <c r="I237" s="2"/>
    </row>
    <row r="238" spans="4:9">
      <c r="D238" s="2"/>
      <c r="E238" s="2"/>
      <c r="F238" s="2"/>
      <c r="G238" s="2"/>
      <c r="H238" s="2"/>
      <c r="I238" s="2"/>
    </row>
    <row r="239" spans="4:9">
      <c r="D239" s="2"/>
      <c r="E239" s="2"/>
      <c r="F239" s="2"/>
      <c r="G239" s="2"/>
      <c r="H239" s="2"/>
      <c r="I239" s="2"/>
    </row>
    <row r="240" spans="4:9">
      <c r="D240" s="2"/>
      <c r="E240" s="2"/>
      <c r="F240" s="2"/>
      <c r="G240" s="2"/>
      <c r="H240" s="2"/>
      <c r="I240" s="2"/>
    </row>
    <row r="241" spans="4:9">
      <c r="D241" s="2"/>
      <c r="E241" s="2"/>
      <c r="F241" s="2"/>
      <c r="G241" s="2"/>
      <c r="H241" s="2"/>
      <c r="I241" s="2"/>
    </row>
    <row r="242" spans="4:9">
      <c r="D242" s="2"/>
      <c r="E242" s="2"/>
      <c r="F242" s="2"/>
      <c r="G242" s="2"/>
      <c r="H242" s="2"/>
      <c r="I242" s="2"/>
    </row>
    <row r="243" spans="4:9">
      <c r="D243" s="2"/>
      <c r="E243" s="2"/>
      <c r="F243" s="2"/>
      <c r="G243" s="2"/>
      <c r="H243" s="2"/>
      <c r="I243" s="2"/>
    </row>
    <row r="244" spans="4:9">
      <c r="D244" s="2"/>
      <c r="E244" s="2"/>
      <c r="F244" s="2"/>
      <c r="G244" s="2"/>
      <c r="H244" s="2"/>
      <c r="I244" s="2"/>
    </row>
    <row r="245" spans="4:9">
      <c r="D245" s="2"/>
      <c r="E245" s="2"/>
      <c r="F245" s="2"/>
      <c r="G245" s="2"/>
      <c r="H245" s="2"/>
      <c r="I245" s="2"/>
    </row>
    <row r="246" spans="4:9">
      <c r="D246" s="2"/>
      <c r="E246" s="2"/>
      <c r="F246" s="2"/>
      <c r="G246" s="2"/>
      <c r="H246" s="2"/>
      <c r="I246" s="2"/>
    </row>
    <row r="247" spans="4:9">
      <c r="D247" s="2"/>
      <c r="E247" s="2"/>
      <c r="F247" s="2"/>
      <c r="G247" s="2"/>
      <c r="H247" s="2"/>
      <c r="I247" s="2"/>
    </row>
    <row r="248" spans="4:9">
      <c r="D248" s="2"/>
      <c r="E248" s="2"/>
      <c r="F248" s="2"/>
      <c r="G248" s="2"/>
      <c r="H248" s="2"/>
      <c r="I248" s="2"/>
    </row>
    <row r="249" spans="4:9">
      <c r="D249" s="2"/>
      <c r="E249" s="2"/>
      <c r="F249" s="2"/>
      <c r="G249" s="2"/>
      <c r="H249" s="2"/>
      <c r="I249" s="2"/>
    </row>
    <row r="250" spans="4:9">
      <c r="D250" s="2"/>
      <c r="E250" s="2"/>
      <c r="F250" s="2"/>
      <c r="G250" s="2"/>
      <c r="H250" s="2"/>
      <c r="I250" s="2"/>
    </row>
    <row r="251" spans="4:9">
      <c r="D251" s="2"/>
      <c r="E251" s="2"/>
      <c r="F251" s="2"/>
      <c r="G251" s="2"/>
      <c r="H251" s="2"/>
      <c r="I251" s="2"/>
    </row>
    <row r="252" spans="4:9">
      <c r="D252" s="2"/>
      <c r="E252" s="2"/>
      <c r="F252" s="2"/>
      <c r="G252" s="2"/>
      <c r="H252" s="2"/>
      <c r="I252" s="2"/>
    </row>
    <row r="253" spans="4:9">
      <c r="D253" s="2"/>
      <c r="E253" s="2"/>
      <c r="F253" s="2"/>
      <c r="G253" s="2"/>
      <c r="H253" s="2"/>
      <c r="I253" s="2"/>
    </row>
    <row r="254" spans="4:9">
      <c r="D254" s="2"/>
      <c r="E254" s="2"/>
      <c r="F254" s="2"/>
      <c r="G254" s="2"/>
      <c r="H254" s="2"/>
      <c r="I254" s="2"/>
    </row>
    <row r="255" spans="4:9">
      <c r="D255" s="2"/>
      <c r="E255" s="2"/>
      <c r="F255" s="2"/>
      <c r="G255" s="2"/>
      <c r="H255" s="2"/>
      <c r="I255" s="2"/>
    </row>
    <row r="256" spans="4:9">
      <c r="D256" s="2"/>
      <c r="E256" s="2"/>
      <c r="F256" s="2"/>
      <c r="G256" s="2"/>
      <c r="H256" s="2"/>
      <c r="I256" s="2"/>
    </row>
    <row r="257" spans="4:9">
      <c r="D257" s="2"/>
      <c r="E257" s="2"/>
      <c r="F257" s="2"/>
      <c r="G257" s="2"/>
      <c r="H257" s="2"/>
      <c r="I257" s="2"/>
    </row>
    <row r="258" spans="4:9">
      <c r="D258" s="2"/>
      <c r="E258" s="2"/>
      <c r="F258" s="2"/>
      <c r="G258" s="2"/>
      <c r="H258" s="2"/>
      <c r="I258" s="2"/>
    </row>
    <row r="259" spans="4:9">
      <c r="D259" s="2"/>
      <c r="E259" s="2"/>
      <c r="F259" s="2"/>
      <c r="G259" s="2"/>
      <c r="H259" s="2"/>
      <c r="I259" s="2"/>
    </row>
    <row r="260" spans="4:9">
      <c r="D260" s="2"/>
      <c r="E260" s="2"/>
      <c r="F260" s="2"/>
      <c r="G260" s="2"/>
      <c r="H260" s="2"/>
      <c r="I260" s="2"/>
    </row>
    <row r="261" spans="4:9">
      <c r="D261" s="2"/>
      <c r="E261" s="2"/>
      <c r="F261" s="2"/>
      <c r="G261" s="2"/>
      <c r="H261" s="2"/>
      <c r="I261" s="2"/>
    </row>
    <row r="262" spans="4:9">
      <c r="D262" s="2"/>
      <c r="E262" s="2"/>
      <c r="F262" s="2"/>
      <c r="G262" s="2"/>
      <c r="H262" s="2"/>
      <c r="I262" s="2"/>
    </row>
    <row r="263" spans="4:9">
      <c r="D263" s="2"/>
      <c r="E263" s="2"/>
      <c r="F263" s="2"/>
      <c r="G263" s="2"/>
      <c r="H263" s="2"/>
      <c r="I263" s="2"/>
    </row>
    <row r="264" spans="4:9">
      <c r="D264" s="2"/>
      <c r="E264" s="2"/>
      <c r="F264" s="2"/>
      <c r="G264" s="2"/>
      <c r="H264" s="2"/>
      <c r="I264" s="2"/>
    </row>
    <row r="265" spans="4:9">
      <c r="D265" s="2"/>
      <c r="E265" s="2"/>
      <c r="F265" s="2"/>
      <c r="G265" s="2"/>
      <c r="H265" s="2"/>
      <c r="I265" s="2"/>
    </row>
    <row r="266" spans="4:9">
      <c r="D266" s="2"/>
      <c r="E266" s="2"/>
      <c r="F266" s="2"/>
      <c r="G266" s="2"/>
      <c r="H266" s="2"/>
      <c r="I266" s="2"/>
    </row>
    <row r="267" spans="4:9">
      <c r="D267" s="2"/>
      <c r="E267" s="2"/>
      <c r="F267" s="2"/>
      <c r="G267" s="2"/>
      <c r="H267" s="2"/>
      <c r="I267" s="2"/>
    </row>
    <row r="268" spans="4:9">
      <c r="D268" s="2"/>
      <c r="E268" s="2"/>
      <c r="F268" s="2"/>
      <c r="G268" s="2"/>
      <c r="H268" s="2"/>
      <c r="I268" s="2"/>
    </row>
    <row r="269" spans="4:9">
      <c r="D269" s="2"/>
      <c r="E269" s="2"/>
      <c r="F269" s="2"/>
      <c r="G269" s="2"/>
      <c r="H269" s="2"/>
      <c r="I269" s="2"/>
    </row>
    <row r="270" spans="4:9">
      <c r="D270" s="2"/>
      <c r="E270" s="2"/>
      <c r="F270" s="2"/>
      <c r="G270" s="2"/>
      <c r="H270" s="2"/>
      <c r="I270" s="2"/>
    </row>
    <row r="271" spans="4:9">
      <c r="D271" s="2"/>
      <c r="E271" s="2"/>
      <c r="F271" s="2"/>
      <c r="G271" s="2"/>
      <c r="H271" s="2"/>
      <c r="I271" s="2"/>
    </row>
    <row r="272" spans="4:9">
      <c r="D272" s="2"/>
      <c r="E272" s="2"/>
      <c r="F272" s="2"/>
      <c r="G272" s="2"/>
      <c r="H272" s="2"/>
      <c r="I272" s="2"/>
    </row>
    <row r="273" spans="4:9">
      <c r="D273" s="2"/>
      <c r="E273" s="2"/>
      <c r="F273" s="2"/>
      <c r="G273" s="2"/>
      <c r="H273" s="2"/>
      <c r="I273" s="2"/>
    </row>
    <row r="274" spans="4:9">
      <c r="D274" s="2"/>
      <c r="E274" s="2"/>
      <c r="F274" s="2"/>
      <c r="G274" s="2"/>
      <c r="H274" s="2"/>
      <c r="I274" s="2"/>
    </row>
    <row r="275" spans="4:9">
      <c r="D275" s="2"/>
      <c r="E275" s="2"/>
      <c r="F275" s="2"/>
      <c r="G275" s="2"/>
      <c r="H275" s="2"/>
      <c r="I275" s="2"/>
    </row>
    <row r="276" spans="4:9">
      <c r="D276" s="2"/>
      <c r="E276" s="2"/>
      <c r="F276" s="2"/>
      <c r="G276" s="2"/>
      <c r="H276" s="2"/>
      <c r="I276" s="2"/>
    </row>
    <row r="277" spans="4:9">
      <c r="D277" s="2"/>
      <c r="E277" s="2"/>
      <c r="F277" s="2"/>
      <c r="G277" s="2"/>
      <c r="H277" s="2"/>
      <c r="I277" s="2"/>
    </row>
    <row r="278" spans="4:9">
      <c r="D278" s="2"/>
      <c r="E278" s="2"/>
      <c r="F278" s="2"/>
      <c r="G278" s="2"/>
      <c r="H278" s="2"/>
      <c r="I278" s="2"/>
    </row>
    <row r="279" spans="4:9">
      <c r="D279" s="2"/>
      <c r="E279" s="2"/>
      <c r="F279" s="2"/>
      <c r="G279" s="2"/>
      <c r="H279" s="2"/>
      <c r="I279" s="2"/>
    </row>
    <row r="280" spans="4:9">
      <c r="D280" s="2"/>
      <c r="E280" s="2"/>
      <c r="F280" s="2"/>
      <c r="G280" s="2"/>
      <c r="H280" s="2"/>
      <c r="I280" s="2"/>
    </row>
    <row r="281" spans="4:9">
      <c r="D281" s="2"/>
      <c r="E281" s="2"/>
      <c r="F281" s="2"/>
      <c r="G281" s="2"/>
      <c r="H281" s="2"/>
      <c r="I281" s="2"/>
    </row>
    <row r="282" spans="4:9">
      <c r="D282" s="2"/>
      <c r="E282" s="2"/>
      <c r="F282" s="2"/>
      <c r="G282" s="2"/>
      <c r="H282" s="2"/>
      <c r="I282" s="2"/>
    </row>
    <row r="283" spans="4:9">
      <c r="D283" s="2"/>
      <c r="E283" s="2"/>
      <c r="F283" s="2"/>
      <c r="G283" s="2"/>
      <c r="H283" s="2"/>
      <c r="I283" s="2"/>
    </row>
    <row r="284" spans="4:9">
      <c r="D284" s="2"/>
      <c r="E284" s="2"/>
      <c r="F284" s="2"/>
      <c r="G284" s="2"/>
      <c r="H284" s="2"/>
      <c r="I284" s="2"/>
    </row>
    <row r="285" spans="4:9">
      <c r="D285" s="2"/>
      <c r="E285" s="2"/>
      <c r="F285" s="2"/>
      <c r="G285" s="2"/>
      <c r="H285" s="2"/>
      <c r="I285" s="2"/>
    </row>
    <row r="286" spans="4:9">
      <c r="D286" s="2"/>
      <c r="E286" s="2"/>
      <c r="F286" s="2"/>
      <c r="G286" s="2"/>
      <c r="H286" s="2"/>
      <c r="I286" s="2"/>
    </row>
    <row r="287" spans="4:9">
      <c r="D287" s="2"/>
      <c r="E287" s="2"/>
      <c r="F287" s="2"/>
      <c r="G287" s="2"/>
      <c r="H287" s="2"/>
      <c r="I287" s="2"/>
    </row>
    <row r="288" spans="4:9">
      <c r="D288" s="2"/>
      <c r="E288" s="2"/>
      <c r="F288" s="2"/>
      <c r="G288" s="2"/>
      <c r="H288" s="2"/>
      <c r="I288" s="2"/>
    </row>
    <row r="289" spans="4:9">
      <c r="D289" s="2"/>
      <c r="E289" s="2"/>
      <c r="F289" s="2"/>
      <c r="G289" s="2"/>
      <c r="H289" s="2"/>
      <c r="I289" s="2"/>
    </row>
    <row r="290" spans="4:9">
      <c r="D290" s="2"/>
      <c r="E290" s="2"/>
      <c r="F290" s="2"/>
      <c r="G290" s="2"/>
      <c r="H290" s="2"/>
      <c r="I290" s="2"/>
    </row>
    <row r="291" spans="4:9">
      <c r="D291" s="2"/>
      <c r="E291" s="2"/>
      <c r="F291" s="2"/>
      <c r="G291" s="2"/>
      <c r="H291" s="2"/>
      <c r="I291" s="2"/>
    </row>
    <row r="292" spans="4:9">
      <c r="D292" s="2"/>
      <c r="E292" s="2"/>
      <c r="F292" s="2"/>
      <c r="G292" s="2"/>
      <c r="H292" s="2"/>
      <c r="I292" s="2"/>
    </row>
    <row r="293" spans="4:9">
      <c r="D293" s="2"/>
      <c r="E293" s="2"/>
      <c r="F293" s="2"/>
      <c r="G293" s="2"/>
      <c r="H293" s="2"/>
      <c r="I293" s="2"/>
    </row>
    <row r="294" spans="4:9">
      <c r="D294" s="2"/>
      <c r="E294" s="2"/>
      <c r="F294" s="2"/>
      <c r="G294" s="2"/>
      <c r="H294" s="2"/>
      <c r="I294" s="2"/>
    </row>
    <row r="295" spans="4:9">
      <c r="D295" s="2"/>
      <c r="E295" s="2"/>
      <c r="F295" s="2"/>
      <c r="G295" s="2"/>
      <c r="H295" s="2"/>
      <c r="I295" s="2"/>
    </row>
    <row r="296" spans="4:9">
      <c r="D296" s="2"/>
      <c r="E296" s="2"/>
      <c r="F296" s="2"/>
      <c r="G296" s="2"/>
      <c r="H296" s="2"/>
      <c r="I296" s="2"/>
    </row>
    <row r="297" spans="4:9">
      <c r="D297" s="2"/>
      <c r="E297" s="2"/>
      <c r="F297" s="2"/>
      <c r="G297" s="2"/>
      <c r="H297" s="2"/>
      <c r="I297" s="2"/>
    </row>
    <row r="298" spans="4:9">
      <c r="D298" s="2"/>
      <c r="E298" s="2"/>
      <c r="F298" s="2"/>
      <c r="G298" s="2"/>
      <c r="H298" s="2"/>
      <c r="I298" s="2"/>
    </row>
    <row r="299" spans="4:9">
      <c r="D299" s="2"/>
      <c r="E299" s="2"/>
      <c r="F299" s="2"/>
      <c r="G299" s="2"/>
      <c r="H299" s="2"/>
      <c r="I299" s="2"/>
    </row>
    <row r="300" spans="4:9">
      <c r="D300" s="2"/>
      <c r="E300" s="2"/>
      <c r="F300" s="2"/>
      <c r="G300" s="2"/>
      <c r="H300" s="2"/>
      <c r="I300" s="2"/>
    </row>
    <row r="301" spans="4:9">
      <c r="D301" s="2"/>
      <c r="E301" s="2"/>
      <c r="F301" s="2"/>
      <c r="G301" s="2"/>
      <c r="H301" s="2"/>
      <c r="I301" s="2"/>
    </row>
    <row r="302" spans="4:9">
      <c r="D302" s="2"/>
      <c r="E302" s="2"/>
      <c r="F302" s="2"/>
      <c r="G302" s="2"/>
      <c r="H302" s="2"/>
      <c r="I302" s="2"/>
    </row>
    <row r="303" spans="4:9">
      <c r="D303" s="2"/>
      <c r="E303" s="2"/>
      <c r="F303" s="2"/>
      <c r="G303" s="2"/>
      <c r="H303" s="2"/>
      <c r="I303" s="2"/>
    </row>
    <row r="304" spans="4:9">
      <c r="D304" s="2"/>
      <c r="E304" s="2"/>
      <c r="F304" s="2"/>
      <c r="G304" s="2"/>
      <c r="H304" s="2"/>
      <c r="I304" s="2"/>
    </row>
    <row r="305" spans="4:9">
      <c r="D305" s="2"/>
      <c r="E305" s="2"/>
      <c r="F305" s="2"/>
      <c r="G305" s="2"/>
      <c r="H305" s="2"/>
      <c r="I305" s="2"/>
    </row>
    <row r="306" spans="4:9">
      <c r="D306" s="2"/>
      <c r="E306" s="2"/>
      <c r="F306" s="2"/>
      <c r="G306" s="2"/>
      <c r="H306" s="2"/>
      <c r="I306" s="2"/>
    </row>
    <row r="307" spans="4:9">
      <c r="D307" s="2"/>
      <c r="E307" s="2"/>
      <c r="F307" s="2"/>
      <c r="G307" s="2"/>
      <c r="H307" s="2"/>
      <c r="I307" s="2"/>
    </row>
    <row r="308" spans="4:9">
      <c r="D308" s="2"/>
      <c r="E308" s="2"/>
      <c r="F308" s="2"/>
      <c r="G308" s="2"/>
      <c r="H308" s="2"/>
      <c r="I308" s="2"/>
    </row>
    <row r="309" spans="4:9">
      <c r="D309" s="2"/>
      <c r="E309" s="2"/>
      <c r="F309" s="2"/>
      <c r="G309" s="2"/>
      <c r="H309" s="2"/>
      <c r="I309" s="2"/>
    </row>
    <row r="310" spans="4:9">
      <c r="D310" s="2"/>
      <c r="E310" s="2"/>
      <c r="F310" s="2"/>
      <c r="G310" s="2"/>
      <c r="H310" s="2"/>
      <c r="I310" s="2"/>
    </row>
    <row r="311" spans="4:9">
      <c r="D311" s="2"/>
      <c r="E311" s="2"/>
      <c r="F311" s="2"/>
      <c r="G311" s="2"/>
      <c r="H311" s="2"/>
      <c r="I311" s="2"/>
    </row>
    <row r="312" spans="4:9">
      <c r="D312" s="2"/>
      <c r="E312" s="2"/>
      <c r="F312" s="2"/>
      <c r="G312" s="2"/>
      <c r="H312" s="2"/>
      <c r="I312" s="2"/>
    </row>
    <row r="313" spans="4:9">
      <c r="D313" s="2"/>
      <c r="E313" s="2"/>
      <c r="F313" s="2"/>
      <c r="G313" s="2"/>
      <c r="H313" s="2"/>
      <c r="I313" s="2"/>
    </row>
    <row r="314" spans="4:9">
      <c r="D314" s="2"/>
      <c r="E314" s="2"/>
      <c r="F314" s="2"/>
      <c r="G314" s="2"/>
      <c r="H314" s="2"/>
      <c r="I314" s="2"/>
    </row>
    <row r="315" spans="4:9">
      <c r="D315" s="2"/>
      <c r="E315" s="2"/>
      <c r="F315" s="2"/>
      <c r="G315" s="2"/>
      <c r="H315" s="2"/>
      <c r="I315" s="2"/>
    </row>
    <row r="316" spans="4:9">
      <c r="D316" s="2"/>
      <c r="E316" s="2"/>
      <c r="F316" s="2"/>
      <c r="G316" s="2"/>
      <c r="H316" s="2"/>
      <c r="I316" s="2"/>
    </row>
    <row r="317" spans="4:9">
      <c r="D317" s="2"/>
      <c r="E317" s="2"/>
      <c r="F317" s="2"/>
      <c r="G317" s="2"/>
      <c r="H317" s="2"/>
      <c r="I317" s="2"/>
    </row>
    <row r="318" spans="4:9">
      <c r="D318" s="2"/>
      <c r="E318" s="2"/>
      <c r="F318" s="2"/>
      <c r="G318" s="2"/>
      <c r="H318" s="2"/>
      <c r="I318" s="2"/>
    </row>
    <row r="319" spans="4:9">
      <c r="D319" s="2"/>
      <c r="E319" s="2"/>
      <c r="F319" s="2"/>
      <c r="G319" s="2"/>
      <c r="H319" s="2"/>
      <c r="I319" s="2"/>
    </row>
    <row r="320" spans="4:9">
      <c r="D320" s="2"/>
      <c r="E320" s="2"/>
      <c r="F320" s="2"/>
      <c r="G320" s="2"/>
      <c r="H320" s="2"/>
      <c r="I320" s="2"/>
    </row>
    <row r="321" spans="4:9">
      <c r="D321" s="2"/>
      <c r="E321" s="2"/>
      <c r="F321" s="2"/>
      <c r="G321" s="2"/>
      <c r="H321" s="2"/>
      <c r="I321" s="2"/>
    </row>
    <row r="322" spans="4:9">
      <c r="D322" s="2"/>
      <c r="E322" s="2"/>
      <c r="F322" s="2"/>
      <c r="G322" s="2"/>
      <c r="H322" s="2"/>
      <c r="I322" s="2"/>
    </row>
    <row r="323" spans="4:9">
      <c r="D323" s="2"/>
      <c r="E323" s="2"/>
      <c r="F323" s="2"/>
      <c r="G323" s="2"/>
      <c r="H323" s="2"/>
      <c r="I323" s="2"/>
    </row>
    <row r="324" spans="4:9">
      <c r="D324" s="2"/>
      <c r="E324" s="2"/>
      <c r="F324" s="2"/>
      <c r="G324" s="2"/>
      <c r="H324" s="2"/>
      <c r="I324" s="2"/>
    </row>
    <row r="325" spans="4:9">
      <c r="D325" s="2"/>
      <c r="E325" s="2"/>
      <c r="F325" s="2"/>
      <c r="G325" s="2"/>
      <c r="H325" s="2"/>
      <c r="I325" s="2"/>
    </row>
    <row r="326" spans="4:9">
      <c r="D326" s="2"/>
      <c r="E326" s="2"/>
      <c r="F326" s="2"/>
      <c r="G326" s="2"/>
      <c r="H326" s="2"/>
      <c r="I326" s="2"/>
    </row>
    <row r="327" spans="4:9">
      <c r="D327" s="2"/>
      <c r="E327" s="2"/>
      <c r="F327" s="2"/>
      <c r="G327" s="2"/>
      <c r="H327" s="2"/>
      <c r="I327" s="2"/>
    </row>
    <row r="328" spans="4:9">
      <c r="D328" s="2"/>
      <c r="E328" s="2"/>
      <c r="F328" s="2"/>
      <c r="G328" s="2"/>
      <c r="H328" s="2"/>
      <c r="I328" s="2"/>
    </row>
    <row r="329" spans="4:9">
      <c r="D329" s="2"/>
      <c r="E329" s="2"/>
      <c r="F329" s="2"/>
      <c r="G329" s="2"/>
      <c r="H329" s="2"/>
      <c r="I329" s="2"/>
    </row>
    <row r="330" spans="4:9">
      <c r="D330" s="2"/>
      <c r="E330" s="2"/>
      <c r="F330" s="2"/>
      <c r="G330" s="2"/>
      <c r="H330" s="2"/>
      <c r="I330" s="2"/>
    </row>
    <row r="331" spans="4:9">
      <c r="D331" s="2"/>
      <c r="E331" s="2"/>
      <c r="F331" s="2"/>
      <c r="G331" s="2"/>
      <c r="H331" s="2"/>
      <c r="I331" s="2"/>
    </row>
    <row r="332" spans="4:9">
      <c r="D332" s="2"/>
      <c r="E332" s="2"/>
      <c r="F332" s="2"/>
      <c r="G332" s="2"/>
      <c r="H332" s="2"/>
      <c r="I332" s="2"/>
    </row>
    <row r="333" spans="4:9">
      <c r="D333" s="2"/>
      <c r="E333" s="2"/>
      <c r="F333" s="2"/>
      <c r="G333" s="2"/>
      <c r="H333" s="2"/>
      <c r="I333" s="2"/>
    </row>
    <row r="334" spans="4:9">
      <c r="D334" s="2"/>
      <c r="E334" s="2"/>
      <c r="F334" s="2"/>
      <c r="G334" s="2"/>
      <c r="H334" s="2"/>
      <c r="I334" s="2"/>
    </row>
    <row r="335" spans="4:9">
      <c r="D335" s="2"/>
      <c r="E335" s="2"/>
      <c r="F335" s="2"/>
      <c r="G335" s="2"/>
      <c r="H335" s="2"/>
      <c r="I335" s="2"/>
    </row>
    <row r="336" spans="4:9">
      <c r="D336" s="2"/>
      <c r="E336" s="2"/>
      <c r="F336" s="2"/>
      <c r="G336" s="2"/>
      <c r="H336" s="2"/>
      <c r="I336" s="2"/>
    </row>
    <row r="337" spans="4:9">
      <c r="D337" s="2"/>
      <c r="E337" s="2"/>
      <c r="F337" s="2"/>
      <c r="G337" s="2"/>
      <c r="H337" s="2"/>
      <c r="I337" s="2"/>
    </row>
    <row r="338" spans="4:9">
      <c r="D338" s="2"/>
      <c r="E338" s="2"/>
      <c r="F338" s="2"/>
      <c r="G338" s="2"/>
      <c r="H338" s="2"/>
      <c r="I338" s="2"/>
    </row>
    <row r="339" spans="4:9">
      <c r="D339" s="2"/>
      <c r="E339" s="2"/>
      <c r="F339" s="2"/>
      <c r="G339" s="2"/>
      <c r="H339" s="2"/>
      <c r="I339" s="2"/>
    </row>
    <row r="340" spans="4:9">
      <c r="D340" s="2"/>
      <c r="E340" s="2"/>
      <c r="F340" s="2"/>
      <c r="G340" s="2"/>
      <c r="H340" s="2"/>
      <c r="I340" s="2"/>
    </row>
    <row r="341" spans="4:9">
      <c r="D341" s="2"/>
      <c r="E341" s="2"/>
      <c r="F341" s="2"/>
      <c r="G341" s="2"/>
      <c r="H341" s="2"/>
      <c r="I341" s="2"/>
    </row>
    <row r="342" spans="4:9">
      <c r="D342" s="2"/>
      <c r="E342" s="2"/>
      <c r="F342" s="2"/>
      <c r="G342" s="2"/>
      <c r="H342" s="2"/>
      <c r="I342" s="2"/>
    </row>
    <row r="343" spans="4:9">
      <c r="D343" s="2"/>
      <c r="E343" s="2"/>
      <c r="F343" s="2"/>
      <c r="G343" s="2"/>
      <c r="H343" s="2"/>
      <c r="I343" s="2"/>
    </row>
    <row r="344" spans="4:9">
      <c r="D344" s="2"/>
      <c r="E344" s="2"/>
      <c r="F344" s="2"/>
      <c r="G344" s="2"/>
      <c r="H344" s="2"/>
      <c r="I344" s="2"/>
    </row>
    <row r="345" spans="4:9">
      <c r="D345" s="2"/>
      <c r="E345" s="2"/>
      <c r="F345" s="2"/>
      <c r="G345" s="2"/>
      <c r="H345" s="2"/>
      <c r="I345" s="2"/>
    </row>
    <row r="346" spans="4:9">
      <c r="D346" s="2"/>
      <c r="E346" s="2"/>
      <c r="F346" s="2"/>
      <c r="G346" s="2"/>
      <c r="H346" s="2"/>
      <c r="I346" s="2"/>
    </row>
    <row r="347" spans="4:9">
      <c r="D347" s="2"/>
      <c r="E347" s="2"/>
      <c r="F347" s="2"/>
      <c r="G347" s="2"/>
      <c r="H347" s="2"/>
      <c r="I347" s="2"/>
    </row>
    <row r="348" spans="4:9">
      <c r="D348" s="2"/>
      <c r="E348" s="2"/>
      <c r="F348" s="2"/>
      <c r="G348" s="2"/>
      <c r="H348" s="2"/>
      <c r="I348" s="2"/>
    </row>
    <row r="349" spans="4:9">
      <c r="D349" s="2"/>
      <c r="E349" s="2"/>
      <c r="F349" s="2"/>
      <c r="G349" s="2"/>
      <c r="H349" s="2"/>
      <c r="I349" s="2"/>
    </row>
    <row r="350" spans="4:9">
      <c r="D350" s="2"/>
      <c r="E350" s="2"/>
      <c r="F350" s="2"/>
      <c r="G350" s="2"/>
      <c r="H350" s="2"/>
      <c r="I350" s="2"/>
    </row>
    <row r="351" spans="4:9">
      <c r="D351" s="2"/>
      <c r="E351" s="2"/>
      <c r="F351" s="2"/>
      <c r="G351" s="2"/>
      <c r="H351" s="2"/>
      <c r="I351" s="2"/>
    </row>
    <row r="352" spans="4:9">
      <c r="D352" s="2"/>
      <c r="E352" s="2"/>
      <c r="F352" s="2"/>
      <c r="G352" s="2"/>
      <c r="H352" s="2"/>
      <c r="I352" s="2"/>
    </row>
    <row r="353" spans="4:9">
      <c r="D353" s="2"/>
      <c r="E353" s="2"/>
      <c r="F353" s="2"/>
      <c r="G353" s="2"/>
      <c r="H353" s="2"/>
      <c r="I353" s="2"/>
    </row>
    <row r="354" spans="4:9">
      <c r="D354" s="2"/>
      <c r="E354" s="2"/>
      <c r="F354" s="2"/>
      <c r="G354" s="2"/>
      <c r="H354" s="2"/>
      <c r="I354" s="2"/>
    </row>
    <row r="355" spans="4:9">
      <c r="D355" s="2"/>
      <c r="E355" s="2"/>
      <c r="F355" s="2"/>
      <c r="G355" s="2"/>
      <c r="H355" s="2"/>
      <c r="I355" s="2"/>
    </row>
    <row r="356" spans="4:9">
      <c r="D356" s="2"/>
      <c r="E356" s="2"/>
      <c r="F356" s="2"/>
      <c r="G356" s="2"/>
      <c r="H356" s="2"/>
      <c r="I356" s="2"/>
    </row>
    <row r="357" spans="4:9">
      <c r="D357" s="2"/>
      <c r="E357" s="2"/>
      <c r="F357" s="2"/>
      <c r="G357" s="2"/>
      <c r="H357" s="2"/>
      <c r="I357" s="2"/>
    </row>
    <row r="358" spans="4:9">
      <c r="D358" s="2"/>
      <c r="E358" s="2"/>
      <c r="F358" s="2"/>
      <c r="G358" s="2"/>
      <c r="H358" s="2"/>
      <c r="I358" s="2"/>
    </row>
    <row r="359" spans="4:9">
      <c r="D359" s="2"/>
      <c r="E359" s="2"/>
      <c r="F359" s="2"/>
      <c r="G359" s="2"/>
      <c r="H359" s="2"/>
      <c r="I359" s="2"/>
    </row>
    <row r="360" spans="4:9">
      <c r="D360" s="2"/>
      <c r="E360" s="2"/>
      <c r="F360" s="2"/>
      <c r="G360" s="2"/>
      <c r="H360" s="2"/>
      <c r="I360" s="2"/>
    </row>
    <row r="361" spans="4:9">
      <c r="D361" s="2"/>
      <c r="E361" s="2"/>
      <c r="F361" s="2"/>
      <c r="G361" s="2"/>
      <c r="H361" s="2"/>
      <c r="I361" s="2"/>
    </row>
    <row r="362" spans="4:9">
      <c r="D362" s="2"/>
      <c r="E362" s="2"/>
      <c r="F362" s="2"/>
      <c r="G362" s="2"/>
      <c r="H362" s="2"/>
      <c r="I362" s="2"/>
    </row>
    <row r="363" spans="4:9">
      <c r="D363" s="2"/>
      <c r="E363" s="2"/>
      <c r="F363" s="2"/>
      <c r="G363" s="2"/>
      <c r="H363" s="2"/>
      <c r="I363" s="2"/>
    </row>
    <row r="364" spans="4:9">
      <c r="D364" s="2"/>
      <c r="E364" s="2"/>
      <c r="F364" s="2"/>
      <c r="G364" s="2"/>
      <c r="H364" s="2"/>
      <c r="I364" s="2"/>
    </row>
    <row r="365" spans="4:9">
      <c r="D365" s="2"/>
      <c r="E365" s="2"/>
      <c r="F365" s="2"/>
      <c r="G365" s="2"/>
      <c r="H365" s="2"/>
      <c r="I365" s="2"/>
    </row>
    <row r="366" spans="4:9">
      <c r="D366" s="2"/>
      <c r="E366" s="2"/>
      <c r="F366" s="2"/>
      <c r="G366" s="2"/>
      <c r="H366" s="2"/>
      <c r="I366" s="2"/>
    </row>
    <row r="367" spans="4:9">
      <c r="D367" s="2"/>
      <c r="E367" s="2"/>
      <c r="F367" s="2"/>
      <c r="G367" s="2"/>
      <c r="H367" s="2"/>
      <c r="I367" s="2"/>
    </row>
    <row r="368" spans="4:9">
      <c r="D368" s="2"/>
      <c r="E368" s="2"/>
      <c r="F368" s="2"/>
      <c r="G368" s="2"/>
      <c r="H368" s="2"/>
      <c r="I368" s="2"/>
    </row>
    <row r="369" spans="4:9">
      <c r="D369" s="2"/>
      <c r="E369" s="2"/>
      <c r="F369" s="2"/>
      <c r="G369" s="2"/>
      <c r="H369" s="2"/>
      <c r="I369" s="2"/>
    </row>
    <row r="370" spans="4:9">
      <c r="D370" s="2"/>
      <c r="E370" s="2"/>
      <c r="F370" s="2"/>
      <c r="G370" s="2"/>
      <c r="H370" s="2"/>
      <c r="I370" s="2"/>
    </row>
    <row r="371" spans="4:9">
      <c r="D371" s="2"/>
      <c r="E371" s="2"/>
      <c r="F371" s="2"/>
      <c r="G371" s="2"/>
      <c r="H371" s="2"/>
      <c r="I371" s="2"/>
    </row>
    <row r="372" spans="4:9">
      <c r="D372" s="2"/>
      <c r="E372" s="2"/>
      <c r="F372" s="2"/>
      <c r="G372" s="2"/>
      <c r="H372" s="2"/>
      <c r="I372" s="2"/>
    </row>
    <row r="373" spans="4:9">
      <c r="D373" s="2"/>
      <c r="E373" s="2"/>
      <c r="F373" s="2"/>
      <c r="G373" s="2"/>
      <c r="H373" s="2"/>
      <c r="I373" s="2"/>
    </row>
    <row r="374" spans="4:9">
      <c r="D374" s="2"/>
      <c r="E374" s="2"/>
      <c r="F374" s="2"/>
      <c r="G374" s="2"/>
      <c r="H374" s="2"/>
      <c r="I374" s="2"/>
    </row>
    <row r="375" spans="4:9">
      <c r="D375" s="2"/>
      <c r="E375" s="2"/>
      <c r="F375" s="2"/>
      <c r="G375" s="2"/>
      <c r="H375" s="2"/>
      <c r="I375" s="2"/>
    </row>
    <row r="376" spans="4:9">
      <c r="D376" s="2"/>
      <c r="E376" s="2"/>
      <c r="F376" s="2"/>
      <c r="G376" s="2"/>
      <c r="H376" s="2"/>
      <c r="I376" s="2"/>
    </row>
    <row r="377" spans="4:9">
      <c r="D377" s="2"/>
      <c r="E377" s="2"/>
      <c r="F377" s="2"/>
      <c r="G377" s="2"/>
      <c r="H377" s="2"/>
      <c r="I377" s="2"/>
    </row>
    <row r="378" spans="4:9">
      <c r="D378" s="2"/>
      <c r="E378" s="2"/>
      <c r="F378" s="2"/>
      <c r="G378" s="2"/>
      <c r="H378" s="2"/>
      <c r="I378" s="2"/>
    </row>
    <row r="379" spans="4:9">
      <c r="D379" s="2"/>
      <c r="E379" s="2"/>
      <c r="F379" s="2"/>
      <c r="G379" s="2"/>
      <c r="H379" s="2"/>
      <c r="I379" s="2"/>
    </row>
    <row r="380" spans="4:9">
      <c r="D380" s="2"/>
      <c r="E380" s="2"/>
      <c r="F380" s="2"/>
      <c r="G380" s="2"/>
      <c r="H380" s="2"/>
      <c r="I380" s="2"/>
    </row>
    <row r="381" spans="4:9">
      <c r="D381" s="2"/>
      <c r="E381" s="2"/>
      <c r="F381" s="2"/>
      <c r="G381" s="2"/>
      <c r="H381" s="2"/>
      <c r="I381" s="2"/>
    </row>
    <row r="382" spans="4:9">
      <c r="D382" s="2"/>
      <c r="E382" s="2"/>
      <c r="F382" s="2"/>
      <c r="G382" s="2"/>
      <c r="H382" s="2"/>
      <c r="I382" s="2"/>
    </row>
    <row r="383" spans="4:9">
      <c r="D383" s="2"/>
      <c r="E383" s="2"/>
      <c r="F383" s="2"/>
      <c r="G383" s="2"/>
      <c r="H383" s="2"/>
      <c r="I383" s="2"/>
    </row>
    <row r="384" spans="4:9">
      <c r="D384" s="2"/>
      <c r="E384" s="2"/>
      <c r="F384" s="2"/>
      <c r="G384" s="2"/>
      <c r="H384" s="2"/>
      <c r="I384" s="2"/>
    </row>
    <row r="385" spans="4:9">
      <c r="D385" s="2"/>
      <c r="E385" s="2"/>
      <c r="F385" s="2"/>
      <c r="G385" s="2"/>
      <c r="H385" s="2"/>
      <c r="I385" s="2"/>
    </row>
    <row r="386" spans="4:9">
      <c r="D386" s="2"/>
      <c r="E386" s="2"/>
      <c r="F386" s="2"/>
      <c r="G386" s="2"/>
      <c r="H386" s="2"/>
      <c r="I386" s="2"/>
    </row>
    <row r="387" spans="4:9">
      <c r="D387" s="2"/>
      <c r="E387" s="2"/>
      <c r="F387" s="2"/>
      <c r="G387" s="2"/>
      <c r="H387" s="2"/>
      <c r="I387" s="2"/>
    </row>
    <row r="388" spans="4:9">
      <c r="D388" s="2"/>
      <c r="E388" s="2"/>
      <c r="F388" s="2"/>
      <c r="G388" s="2"/>
      <c r="H388" s="2"/>
      <c r="I388" s="2"/>
    </row>
    <row r="389" spans="4:9">
      <c r="D389" s="2"/>
      <c r="E389" s="2"/>
      <c r="F389" s="2"/>
      <c r="G389" s="2"/>
      <c r="H389" s="2"/>
      <c r="I389" s="2"/>
    </row>
    <row r="390" spans="4:9">
      <c r="D390" s="2"/>
      <c r="E390" s="2"/>
      <c r="F390" s="2"/>
      <c r="G390" s="2"/>
      <c r="H390" s="2"/>
      <c r="I390" s="2"/>
    </row>
    <row r="391" spans="4:9">
      <c r="D391" s="2"/>
      <c r="E391" s="2"/>
      <c r="F391" s="2"/>
      <c r="G391" s="2"/>
      <c r="H391" s="2"/>
      <c r="I391" s="2"/>
    </row>
    <row r="392" spans="4:9">
      <c r="D392" s="2"/>
      <c r="E392" s="2"/>
      <c r="F392" s="2"/>
      <c r="G392" s="2"/>
      <c r="H392" s="2"/>
      <c r="I392" s="2"/>
    </row>
    <row r="393" spans="4:9">
      <c r="D393" s="2"/>
      <c r="E393" s="2"/>
      <c r="F393" s="2"/>
      <c r="G393" s="2"/>
      <c r="H393" s="2"/>
      <c r="I393" s="2"/>
    </row>
    <row r="394" spans="4:9">
      <c r="D394" s="2"/>
      <c r="E394" s="2"/>
      <c r="F394" s="2"/>
      <c r="G394" s="2"/>
      <c r="H394" s="2"/>
      <c r="I394" s="2"/>
    </row>
  </sheetData>
  <mergeCells count="3">
    <mergeCell ref="A1:G1"/>
    <mergeCell ref="C3:D3"/>
    <mergeCell ref="F3:G3"/>
  </mergeCells>
  <pageMargins left="0.7" right="0.7" top="0.78740157499999996" bottom="0.78740157499999996" header="0.3" footer="0.3"/>
  <pageSetup paperSize="9" scale="87" orientation="portrait" r:id="rId1"/>
  <ignoredErrors>
    <ignoredError sqref="D15 F15:G15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93A1-7006-4712-AD7B-CEE6554F3B32}">
  <dimension ref="A1"/>
  <sheetViews>
    <sheetView workbookViewId="0">
      <selection activeCell="R20" sqref="R20"/>
    </sheetView>
  </sheetViews>
  <sheetFormatPr baseColWidth="10" defaultRowHeight="14.5"/>
  <sheetData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1A313-C100-4391-8065-2FFE7898CCA0}">
  <dimension ref="A2:G50"/>
  <sheetViews>
    <sheetView workbookViewId="0">
      <selection activeCell="G37" sqref="G37"/>
    </sheetView>
  </sheetViews>
  <sheetFormatPr baseColWidth="10" defaultRowHeight="14.5"/>
  <cols>
    <col min="2" max="2" width="37.7265625" customWidth="1"/>
    <col min="3" max="3" width="11.453125" style="2"/>
  </cols>
  <sheetData>
    <row r="2" spans="1:3">
      <c r="A2">
        <v>1460</v>
      </c>
      <c r="B2" t="s">
        <v>86</v>
      </c>
      <c r="C2" s="2">
        <v>33250</v>
      </c>
    </row>
    <row r="3" spans="1:3">
      <c r="A3">
        <v>1500</v>
      </c>
      <c r="B3" t="s">
        <v>50</v>
      </c>
      <c r="C3" s="2">
        <v>24062</v>
      </c>
    </row>
    <row r="4" spans="1:3">
      <c r="A4">
        <v>1501</v>
      </c>
      <c r="B4" t="s">
        <v>87</v>
      </c>
      <c r="C4" s="2">
        <v>12650</v>
      </c>
    </row>
    <row r="5" spans="1:3">
      <c r="A5">
        <v>1530</v>
      </c>
      <c r="B5" t="s">
        <v>88</v>
      </c>
      <c r="C5" s="2">
        <v>29464</v>
      </c>
    </row>
    <row r="6" spans="1:3">
      <c r="A6">
        <v>1820</v>
      </c>
      <c r="B6" t="s">
        <v>51</v>
      </c>
      <c r="C6" s="2">
        <v>500</v>
      </c>
    </row>
    <row r="7" spans="1:3">
      <c r="A7">
        <v>1920</v>
      </c>
      <c r="B7" t="s">
        <v>52</v>
      </c>
      <c r="C7" s="2">
        <v>444958.24</v>
      </c>
    </row>
    <row r="8" spans="1:3">
      <c r="A8">
        <v>1926</v>
      </c>
      <c r="B8" t="s">
        <v>53</v>
      </c>
      <c r="C8" s="2">
        <v>602367.98</v>
      </c>
    </row>
    <row r="9" spans="1:3">
      <c r="A9">
        <v>2050</v>
      </c>
      <c r="B9" t="s">
        <v>54</v>
      </c>
      <c r="C9" s="2">
        <v>-679816.39</v>
      </c>
    </row>
    <row r="10" spans="1:3">
      <c r="A10">
        <v>2400</v>
      </c>
      <c r="B10" t="s">
        <v>55</v>
      </c>
      <c r="C10" s="2">
        <v>-107444</v>
      </c>
    </row>
    <row r="11" spans="1:3">
      <c r="A11">
        <v>2990</v>
      </c>
      <c r="B11" t="s">
        <v>38</v>
      </c>
      <c r="C11" s="2">
        <v>-303072</v>
      </c>
    </row>
    <row r="12" spans="1:3">
      <c r="A12">
        <v>3100</v>
      </c>
      <c r="B12" t="s">
        <v>89</v>
      </c>
      <c r="C12" s="54">
        <v>-1410</v>
      </c>
    </row>
    <row r="13" spans="1:3">
      <c r="A13">
        <v>3200</v>
      </c>
      <c r="B13" t="s">
        <v>56</v>
      </c>
      <c r="C13" s="9">
        <v>-78069</v>
      </c>
    </row>
    <row r="14" spans="1:3">
      <c r="A14">
        <v>3201</v>
      </c>
      <c r="B14" t="s">
        <v>57</v>
      </c>
      <c r="C14" s="56">
        <v>-26719</v>
      </c>
    </row>
    <row r="15" spans="1:3">
      <c r="A15">
        <v>3207</v>
      </c>
      <c r="B15" t="s">
        <v>58</v>
      </c>
      <c r="C15" s="9">
        <v>-56550</v>
      </c>
    </row>
    <row r="16" spans="1:3">
      <c r="A16">
        <v>3208</v>
      </c>
      <c r="B16" t="s">
        <v>59</v>
      </c>
      <c r="C16" s="55">
        <v>-6750</v>
      </c>
    </row>
    <row r="17" spans="1:5">
      <c r="A17">
        <v>3209</v>
      </c>
      <c r="B17" t="s">
        <v>60</v>
      </c>
      <c r="C17" s="51">
        <v>-47275</v>
      </c>
    </row>
    <row r="18" spans="1:5">
      <c r="A18">
        <v>3211</v>
      </c>
      <c r="B18" t="s">
        <v>90</v>
      </c>
      <c r="C18" s="52">
        <v>-85392.1</v>
      </c>
    </row>
    <row r="19" spans="1:5">
      <c r="A19">
        <v>3212</v>
      </c>
      <c r="B19" t="s">
        <v>91</v>
      </c>
      <c r="C19" s="52">
        <v>-1366</v>
      </c>
      <c r="E19" s="53"/>
    </row>
    <row r="20" spans="1:5">
      <c r="A20">
        <v>3213</v>
      </c>
      <c r="B20" t="s">
        <v>92</v>
      </c>
      <c r="C20" s="52">
        <v>-1560</v>
      </c>
    </row>
    <row r="21" spans="1:5">
      <c r="A21">
        <v>3214</v>
      </c>
      <c r="B21" t="s">
        <v>93</v>
      </c>
      <c r="C21" s="54">
        <v>-66091</v>
      </c>
    </row>
    <row r="22" spans="1:5">
      <c r="A22">
        <v>3215</v>
      </c>
      <c r="B22" t="s">
        <v>94</v>
      </c>
      <c r="C22" s="58">
        <v>-12000</v>
      </c>
    </row>
    <row r="23" spans="1:5">
      <c r="A23">
        <v>3295</v>
      </c>
      <c r="B23" t="s">
        <v>61</v>
      </c>
      <c r="C23" s="9">
        <v>75119</v>
      </c>
    </row>
    <row r="24" spans="1:5">
      <c r="A24">
        <v>3411</v>
      </c>
      <c r="B24" t="s">
        <v>62</v>
      </c>
      <c r="C24" s="54">
        <v>-6010.11</v>
      </c>
    </row>
    <row r="25" spans="1:5">
      <c r="A25">
        <v>3413</v>
      </c>
      <c r="B25" t="s">
        <v>63</v>
      </c>
      <c r="C25" s="57">
        <v>-33250</v>
      </c>
    </row>
    <row r="26" spans="1:5">
      <c r="A26">
        <v>3441</v>
      </c>
      <c r="B26" t="s">
        <v>64</v>
      </c>
      <c r="C26" s="54">
        <v>-29464</v>
      </c>
    </row>
    <row r="27" spans="1:5">
      <c r="A27">
        <v>3480</v>
      </c>
      <c r="B27" t="s">
        <v>95</v>
      </c>
      <c r="C27" s="57">
        <v>-12246</v>
      </c>
    </row>
    <row r="28" spans="1:5">
      <c r="A28">
        <v>4150</v>
      </c>
      <c r="B28" t="s">
        <v>65</v>
      </c>
      <c r="C28" s="61">
        <v>56008.5</v>
      </c>
    </row>
    <row r="29" spans="1:5">
      <c r="A29">
        <v>4152</v>
      </c>
      <c r="B29" t="s">
        <v>96</v>
      </c>
      <c r="C29" s="61">
        <v>1130</v>
      </c>
    </row>
    <row r="30" spans="1:5">
      <c r="A30">
        <v>4200</v>
      </c>
      <c r="B30" t="s">
        <v>66</v>
      </c>
      <c r="C30" s="73">
        <v>17731.599999999999</v>
      </c>
    </row>
    <row r="31" spans="1:5">
      <c r="A31">
        <v>4228</v>
      </c>
      <c r="B31" t="s">
        <v>97</v>
      </c>
      <c r="C31" s="9">
        <v>44632</v>
      </c>
    </row>
    <row r="32" spans="1:5">
      <c r="A32">
        <v>4229</v>
      </c>
      <c r="B32" t="s">
        <v>98</v>
      </c>
      <c r="C32" s="2">
        <v>66091</v>
      </c>
    </row>
    <row r="33" spans="1:7">
      <c r="A33">
        <v>4230</v>
      </c>
      <c r="B33" t="s">
        <v>99</v>
      </c>
      <c r="C33" s="62">
        <v>21422</v>
      </c>
    </row>
    <row r="34" spans="1:7">
      <c r="A34">
        <v>4234</v>
      </c>
      <c r="B34" t="s">
        <v>67</v>
      </c>
      <c r="C34" s="72">
        <v>14495</v>
      </c>
    </row>
    <row r="35" spans="1:7">
      <c r="A35">
        <v>4300</v>
      </c>
      <c r="B35" t="s">
        <v>100</v>
      </c>
      <c r="C35" s="67">
        <v>3700</v>
      </c>
    </row>
    <row r="36" spans="1:7">
      <c r="A36">
        <v>6550</v>
      </c>
      <c r="B36" t="s">
        <v>101</v>
      </c>
      <c r="C36" s="71">
        <v>58928.25</v>
      </c>
    </row>
    <row r="37" spans="1:7">
      <c r="A37">
        <v>6560</v>
      </c>
      <c r="B37" t="s">
        <v>102</v>
      </c>
      <c r="C37" s="71">
        <v>3600</v>
      </c>
    </row>
    <row r="38" spans="1:7">
      <c r="A38">
        <v>6705</v>
      </c>
      <c r="B38" t="s">
        <v>68</v>
      </c>
      <c r="C38" s="59">
        <v>2500</v>
      </c>
    </row>
    <row r="39" spans="1:7">
      <c r="A39">
        <v>6777</v>
      </c>
      <c r="B39" t="s">
        <v>103</v>
      </c>
      <c r="C39" s="64">
        <v>6200</v>
      </c>
      <c r="G39" s="70"/>
    </row>
    <row r="40" spans="1:7">
      <c r="A40">
        <v>6800</v>
      </c>
      <c r="B40" t="s">
        <v>69</v>
      </c>
      <c r="C40" s="60">
        <v>2814</v>
      </c>
    </row>
    <row r="41" spans="1:7">
      <c r="A41">
        <v>6810</v>
      </c>
      <c r="B41" t="s">
        <v>70</v>
      </c>
      <c r="C41" s="69">
        <v>14407.18</v>
      </c>
    </row>
    <row r="42" spans="1:7">
      <c r="A42">
        <v>6860</v>
      </c>
      <c r="B42" t="s">
        <v>104</v>
      </c>
      <c r="C42" s="65">
        <v>4375</v>
      </c>
    </row>
    <row r="43" spans="1:7">
      <c r="A43">
        <v>6890</v>
      </c>
      <c r="B43" t="s">
        <v>105</v>
      </c>
      <c r="C43" s="67">
        <v>77</v>
      </c>
    </row>
    <row r="44" spans="1:7">
      <c r="A44">
        <v>7400</v>
      </c>
      <c r="B44" t="s">
        <v>71</v>
      </c>
      <c r="C44" s="63">
        <v>5600</v>
      </c>
    </row>
    <row r="45" spans="1:7">
      <c r="A45">
        <v>7770</v>
      </c>
      <c r="B45" t="s">
        <v>72</v>
      </c>
      <c r="C45" s="67">
        <v>761</v>
      </c>
    </row>
    <row r="46" spans="1:7">
      <c r="A46">
        <v>7777</v>
      </c>
      <c r="B46" t="s">
        <v>106</v>
      </c>
      <c r="C46" s="67">
        <v>1393.15</v>
      </c>
    </row>
    <row r="47" spans="1:7">
      <c r="A47">
        <v>7790</v>
      </c>
      <c r="B47" t="s">
        <v>73</v>
      </c>
      <c r="C47" s="67">
        <v>1461</v>
      </c>
    </row>
    <row r="48" spans="1:7">
      <c r="A48">
        <v>7830</v>
      </c>
      <c r="B48" t="s">
        <v>74</v>
      </c>
      <c r="C48" s="66">
        <v>11450</v>
      </c>
    </row>
    <row r="49" spans="1:3">
      <c r="A49">
        <v>8050</v>
      </c>
      <c r="B49" t="s">
        <v>75</v>
      </c>
      <c r="C49" s="68">
        <v>-4831</v>
      </c>
    </row>
    <row r="50" spans="1:3">
      <c r="A50">
        <v>8150</v>
      </c>
      <c r="B50" t="s">
        <v>107</v>
      </c>
      <c r="C50" s="67">
        <v>169.53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51DDF-CB00-49D7-BFF1-0AF6738CBDA5}">
  <sheetPr>
    <pageSetUpPr fitToPage="1"/>
  </sheetPr>
  <dimension ref="A1:L49"/>
  <sheetViews>
    <sheetView topLeftCell="A22" zoomScale="130" zoomScaleNormal="130" zoomScaleSheetLayoutView="130" workbookViewId="0">
      <selection activeCell="E48" sqref="E48"/>
    </sheetView>
  </sheetViews>
  <sheetFormatPr baseColWidth="10" defaultColWidth="11.453125" defaultRowHeight="14.5"/>
  <cols>
    <col min="1" max="1" width="7.26953125" customWidth="1"/>
    <col min="4" max="4" width="5.453125" customWidth="1"/>
    <col min="5" max="5" width="13.26953125" style="46" customWidth="1"/>
    <col min="6" max="6" width="15.453125" style="2" customWidth="1"/>
    <col min="7" max="7" width="11.453125" style="2"/>
    <col min="8" max="8" width="17.453125" style="2" customWidth="1"/>
    <col min="9" max="9" width="11.453125" style="2"/>
  </cols>
  <sheetData>
    <row r="1" spans="2:12" ht="18.5">
      <c r="B1" s="126" t="s">
        <v>259</v>
      </c>
      <c r="C1" s="126"/>
      <c r="D1" s="126"/>
      <c r="E1" s="126"/>
      <c r="F1" s="126"/>
      <c r="G1" s="126"/>
      <c r="H1" s="126"/>
    </row>
    <row r="2" spans="2:12">
      <c r="B2" s="15"/>
      <c r="C2" s="15"/>
      <c r="D2" s="15"/>
      <c r="E2" s="44"/>
      <c r="F2" s="23"/>
      <c r="G2" s="23"/>
      <c r="H2" s="23"/>
    </row>
    <row r="3" spans="2:12">
      <c r="B3" s="16" t="s">
        <v>4</v>
      </c>
      <c r="C3" s="15"/>
      <c r="D3" s="15"/>
      <c r="E3" s="44"/>
      <c r="F3" s="50" t="s">
        <v>258</v>
      </c>
      <c r="G3" s="37"/>
      <c r="H3" s="50" t="s">
        <v>85</v>
      </c>
    </row>
    <row r="4" spans="2:12">
      <c r="B4" s="15" t="s">
        <v>0</v>
      </c>
      <c r="C4" s="15"/>
      <c r="D4" s="15"/>
      <c r="E4" s="44"/>
      <c r="F4" s="23">
        <f>+'Saldobalanse foreløpig - (2020)'!D10</f>
        <v>20665</v>
      </c>
      <c r="G4" s="23"/>
      <c r="H4" s="23">
        <v>24062</v>
      </c>
    </row>
    <row r="5" spans="2:12">
      <c r="B5" s="15" t="s">
        <v>27</v>
      </c>
      <c r="C5" s="15"/>
      <c r="D5" s="15"/>
      <c r="E5" s="44"/>
      <c r="F5" s="23">
        <f>+'Saldobalanse foreløpig - (2020)'!D14</f>
        <v>35540</v>
      </c>
      <c r="G5" s="23"/>
      <c r="H5" s="23">
        <v>42114</v>
      </c>
    </row>
    <row r="6" spans="2:12">
      <c r="B6" s="15" t="s">
        <v>246</v>
      </c>
      <c r="C6" s="15"/>
      <c r="D6" s="15"/>
      <c r="E6" s="44"/>
      <c r="F6" s="23">
        <f>+'Saldobalanse foreløpig - (2020)'!D9-2975</f>
        <v>37775</v>
      </c>
      <c r="G6" s="23"/>
      <c r="H6" s="23">
        <v>33250</v>
      </c>
    </row>
    <row r="7" spans="2:12">
      <c r="B7" s="15" t="s">
        <v>1</v>
      </c>
      <c r="C7" s="15"/>
      <c r="D7" s="15"/>
      <c r="E7" s="44"/>
      <c r="F7" s="23">
        <f>+'Saldobalanse foreløpig - (2020)'!D15</f>
        <v>1</v>
      </c>
      <c r="G7" s="23"/>
      <c r="H7" s="23">
        <v>500</v>
      </c>
    </row>
    <row r="8" spans="2:12">
      <c r="B8" s="15" t="s">
        <v>2</v>
      </c>
      <c r="C8" s="15"/>
      <c r="D8" s="15"/>
      <c r="E8" s="44">
        <v>5</v>
      </c>
      <c r="F8" s="23">
        <f>+'Saldobalanse foreløpig - (2020)'!D16</f>
        <v>392331.2</v>
      </c>
      <c r="G8" s="23"/>
      <c r="H8" s="23">
        <v>444958.24</v>
      </c>
    </row>
    <row r="9" spans="2:12">
      <c r="B9" s="15" t="s">
        <v>3</v>
      </c>
      <c r="C9" s="15"/>
      <c r="D9" s="15"/>
      <c r="E9" s="44"/>
      <c r="F9" s="19">
        <f>+'Saldobalanse foreløpig - (2020)'!D17</f>
        <v>604889.98</v>
      </c>
      <c r="G9" s="23"/>
      <c r="H9" s="19">
        <v>602367.98</v>
      </c>
    </row>
    <row r="10" spans="2:12">
      <c r="B10" s="15"/>
      <c r="C10" s="15"/>
      <c r="D10" s="15"/>
      <c r="E10" s="44"/>
      <c r="F10" s="23"/>
      <c r="G10" s="23"/>
      <c r="H10" s="23"/>
    </row>
    <row r="11" spans="2:12" ht="15" thickBot="1">
      <c r="B11" s="38" t="s">
        <v>82</v>
      </c>
      <c r="C11" s="38"/>
      <c r="D11" s="15"/>
      <c r="E11" s="44"/>
      <c r="F11" s="38">
        <f>SUM(F4:F10)</f>
        <v>1091202.18</v>
      </c>
      <c r="G11" s="37"/>
      <c r="H11" s="38">
        <f>SUM(H4:H10)</f>
        <v>1147252.22</v>
      </c>
    </row>
    <row r="12" spans="2:12">
      <c r="B12" s="15"/>
      <c r="C12" s="15"/>
      <c r="D12" s="15"/>
      <c r="E12" s="44"/>
      <c r="F12" s="23"/>
      <c r="G12" s="23"/>
      <c r="H12" s="23"/>
      <c r="L12" s="2"/>
    </row>
    <row r="13" spans="2:12">
      <c r="B13" s="16" t="s">
        <v>5</v>
      </c>
      <c r="C13" s="15"/>
      <c r="D13" s="15"/>
      <c r="E13" s="44"/>
      <c r="F13" s="23"/>
      <c r="G13" s="23"/>
      <c r="H13" s="23"/>
      <c r="L13" s="2"/>
    </row>
    <row r="14" spans="2:12" ht="4.5" customHeight="1">
      <c r="B14" s="16"/>
      <c r="C14" s="15"/>
      <c r="D14" s="15"/>
      <c r="E14" s="77"/>
      <c r="F14" s="23"/>
      <c r="G14" s="23"/>
      <c r="H14" s="23"/>
      <c r="L14" s="2"/>
    </row>
    <row r="15" spans="2:12">
      <c r="B15" s="15" t="s">
        <v>6</v>
      </c>
      <c r="C15" s="15"/>
      <c r="D15" s="15"/>
      <c r="E15" s="44"/>
      <c r="F15" s="23"/>
      <c r="G15" s="23"/>
      <c r="H15" s="23"/>
    </row>
    <row r="16" spans="2:12">
      <c r="B16" s="15" t="s">
        <v>28</v>
      </c>
      <c r="C16" s="15"/>
      <c r="D16" s="15"/>
      <c r="E16" s="44"/>
      <c r="F16" s="23">
        <f>+H18</f>
        <v>736737</v>
      </c>
      <c r="G16" s="23"/>
      <c r="H16" s="23">
        <v>681819</v>
      </c>
    </row>
    <row r="17" spans="1:10">
      <c r="B17" s="23" t="s">
        <v>29</v>
      </c>
      <c r="C17" s="15"/>
      <c r="D17" s="15"/>
      <c r="E17" s="44"/>
      <c r="F17" s="19">
        <f>+'Resultat 2020'!C41</f>
        <v>154475.95999999985</v>
      </c>
      <c r="G17" s="23"/>
      <c r="H17" s="19">
        <v>54918.000000000058</v>
      </c>
    </row>
    <row r="18" spans="1:10">
      <c r="B18" s="15" t="s">
        <v>43</v>
      </c>
      <c r="C18" s="15"/>
      <c r="D18" s="15"/>
      <c r="E18" s="44"/>
      <c r="F18" s="19">
        <f>SUM(F16:F17)</f>
        <v>891212.95999999985</v>
      </c>
      <c r="G18" s="23"/>
      <c r="H18" s="19">
        <v>736737</v>
      </c>
    </row>
    <row r="19" spans="1:10" s="2" customFormat="1">
      <c r="A19"/>
      <c r="B19" s="15"/>
      <c r="C19" s="15"/>
      <c r="D19" s="15"/>
      <c r="E19" s="44"/>
      <c r="F19" s="23"/>
      <c r="G19" s="23"/>
      <c r="H19" s="23"/>
      <c r="J19"/>
    </row>
    <row r="20" spans="1:10" s="2" customFormat="1">
      <c r="A20"/>
      <c r="B20" s="15" t="s">
        <v>7</v>
      </c>
      <c r="C20" s="15"/>
      <c r="D20" s="15"/>
      <c r="E20" s="44"/>
      <c r="F20" s="23"/>
      <c r="G20" s="23"/>
      <c r="H20" s="23"/>
      <c r="J20"/>
    </row>
    <row r="21" spans="1:10" s="2" customFormat="1">
      <c r="A21"/>
      <c r="B21" s="15" t="s">
        <v>55</v>
      </c>
      <c r="C21" s="15"/>
      <c r="D21" s="15"/>
      <c r="F21" s="23">
        <f>-'Saldobalanse foreløpig - (2020)'!D19</f>
        <v>76180</v>
      </c>
      <c r="G21" s="23"/>
      <c r="H21" s="23">
        <v>107444</v>
      </c>
      <c r="J21"/>
    </row>
    <row r="22" spans="1:10" s="2" customFormat="1">
      <c r="A22"/>
      <c r="B22" s="15" t="s">
        <v>38</v>
      </c>
      <c r="C22" s="15"/>
      <c r="D22" s="15"/>
      <c r="E22" s="44">
        <v>5</v>
      </c>
      <c r="F22" s="23">
        <f>-'Saldobalanse foreløpig - (2020)'!F20</f>
        <v>123810</v>
      </c>
      <c r="G22" s="23"/>
      <c r="H22" s="23">
        <v>303072</v>
      </c>
      <c r="J22"/>
    </row>
    <row r="23" spans="1:10" s="2" customFormat="1">
      <c r="A23"/>
      <c r="B23" s="15"/>
      <c r="C23" s="15"/>
      <c r="D23" s="15"/>
      <c r="E23" s="44"/>
      <c r="F23" s="22">
        <f>SUM(F20:F22)</f>
        <v>199990</v>
      </c>
      <c r="G23" s="23"/>
      <c r="H23" s="22">
        <v>410516</v>
      </c>
      <c r="J23"/>
    </row>
    <row r="24" spans="1:10">
      <c r="B24" s="15"/>
      <c r="C24" s="15"/>
      <c r="D24" s="15"/>
      <c r="E24" s="44"/>
      <c r="F24" s="23"/>
      <c r="G24" s="23"/>
      <c r="H24" s="23"/>
    </row>
    <row r="25" spans="1:10" s="2" customFormat="1" ht="15" thickBot="1">
      <c r="A25"/>
      <c r="B25" s="38" t="s">
        <v>8</v>
      </c>
      <c r="C25" s="38"/>
      <c r="D25" s="15"/>
      <c r="E25" s="44"/>
      <c r="F25" s="38">
        <f>+F18+F23-1</f>
        <v>1091201.96</v>
      </c>
      <c r="G25" s="23"/>
      <c r="H25" s="38">
        <v>1147252</v>
      </c>
      <c r="J25"/>
    </row>
    <row r="26" spans="1:10" s="2" customFormat="1">
      <c r="A26"/>
      <c r="B26" s="15"/>
      <c r="C26" s="15"/>
      <c r="D26" s="15"/>
      <c r="E26" s="44"/>
      <c r="F26" s="39"/>
      <c r="G26" s="23"/>
      <c r="H26" s="39"/>
      <c r="J26"/>
    </row>
    <row r="27" spans="1:10" s="2" customFormat="1">
      <c r="A27"/>
      <c r="B27" s="15"/>
      <c r="C27" s="15"/>
      <c r="D27" s="15"/>
      <c r="E27" s="74"/>
      <c r="F27" s="39"/>
      <c r="G27" s="23"/>
      <c r="H27" s="39"/>
      <c r="J27"/>
    </row>
    <row r="28" spans="1:10" s="2" customFormat="1">
      <c r="A28"/>
      <c r="B28" s="15"/>
      <c r="C28" s="15"/>
      <c r="D28" s="15"/>
      <c r="E28" s="44"/>
      <c r="F28" s="40" t="s">
        <v>257</v>
      </c>
      <c r="G28" s="23"/>
      <c r="H28" s="23"/>
      <c r="J28"/>
    </row>
    <row r="29" spans="1:10" s="2" customFormat="1">
      <c r="A29"/>
      <c r="B29" s="15"/>
      <c r="C29" s="15"/>
      <c r="D29" s="15"/>
      <c r="E29" s="44"/>
      <c r="F29" s="40"/>
      <c r="G29" s="23"/>
      <c r="H29" s="23"/>
      <c r="J29"/>
    </row>
    <row r="30" spans="1:10" s="2" customFormat="1">
      <c r="A30"/>
      <c r="B30" s="15"/>
      <c r="C30" s="15"/>
      <c r="D30" s="15"/>
      <c r="E30" s="44"/>
      <c r="F30" s="40"/>
      <c r="G30" s="23"/>
      <c r="H30" s="23"/>
      <c r="J30"/>
    </row>
    <row r="31" spans="1:10">
      <c r="B31" s="15"/>
      <c r="C31" s="15"/>
      <c r="D31" s="15"/>
      <c r="E31" s="44"/>
      <c r="F31" s="23"/>
      <c r="G31" s="23"/>
      <c r="H31" s="23"/>
    </row>
    <row r="32" spans="1:10" s="2" customFormat="1">
      <c r="A32"/>
      <c r="B32" s="15"/>
      <c r="C32" s="15"/>
      <c r="D32" s="15"/>
      <c r="E32" s="44"/>
      <c r="F32" s="23"/>
      <c r="G32" s="15"/>
      <c r="H32" s="23"/>
      <c r="J32"/>
    </row>
    <row r="33" spans="1:10" s="2" customFormat="1">
      <c r="A33"/>
      <c r="B33" s="41" t="s">
        <v>78</v>
      </c>
      <c r="C33" s="15"/>
      <c r="D33" s="23" t="s">
        <v>77</v>
      </c>
      <c r="E33" s="44"/>
      <c r="F33" s="23"/>
      <c r="G33" s="23" t="s">
        <v>41</v>
      </c>
      <c r="H33" s="23"/>
      <c r="J33"/>
    </row>
    <row r="34" spans="1:10">
      <c r="B34" s="15" t="s">
        <v>251</v>
      </c>
      <c r="C34" s="15"/>
      <c r="D34" s="41" t="s">
        <v>250</v>
      </c>
      <c r="E34" s="44"/>
      <c r="F34" s="23"/>
      <c r="G34" s="23" t="s">
        <v>76</v>
      </c>
      <c r="H34" s="23"/>
    </row>
    <row r="35" spans="1:10">
      <c r="B35" s="15"/>
      <c r="C35" s="15"/>
      <c r="D35" s="15"/>
      <c r="E35" s="44"/>
      <c r="F35" s="23"/>
      <c r="G35" s="23"/>
      <c r="H35" s="23"/>
    </row>
    <row r="36" spans="1:10">
      <c r="B36" s="15"/>
      <c r="C36" s="15"/>
      <c r="D36" s="15"/>
      <c r="E36" s="44"/>
      <c r="F36" s="23"/>
      <c r="G36" s="23"/>
      <c r="H36" s="23"/>
    </row>
    <row r="37" spans="1:10">
      <c r="B37" s="15"/>
      <c r="C37" s="15"/>
      <c r="D37" s="15"/>
      <c r="E37" s="44"/>
      <c r="F37" s="23"/>
      <c r="G37" s="23"/>
      <c r="H37" s="23"/>
    </row>
    <row r="38" spans="1:10">
      <c r="B38" s="15" t="s">
        <v>42</v>
      </c>
      <c r="C38" s="15"/>
      <c r="D38" s="41" t="s">
        <v>252</v>
      </c>
      <c r="E38" s="44"/>
      <c r="F38" s="23"/>
      <c r="G38" s="41" t="s">
        <v>253</v>
      </c>
      <c r="H38" s="23"/>
    </row>
    <row r="39" spans="1:10">
      <c r="B39" s="15" t="s">
        <v>76</v>
      </c>
      <c r="C39" s="15"/>
      <c r="D39" s="15" t="s">
        <v>76</v>
      </c>
      <c r="E39" s="44"/>
      <c r="F39" s="23"/>
      <c r="G39" s="23" t="s">
        <v>76</v>
      </c>
      <c r="H39" s="23"/>
    </row>
    <row r="40" spans="1:10">
      <c r="B40" s="15"/>
      <c r="C40" s="15"/>
      <c r="D40" s="15"/>
      <c r="E40" s="44"/>
      <c r="F40" s="23"/>
      <c r="G40" s="23"/>
      <c r="H40" s="23"/>
    </row>
    <row r="41" spans="1:10">
      <c r="B41" s="35"/>
      <c r="C41" s="35"/>
      <c r="D41" s="35"/>
      <c r="E41" s="36"/>
      <c r="F41" s="19"/>
      <c r="G41" s="19"/>
      <c r="H41" s="19"/>
    </row>
    <row r="42" spans="1:10">
      <c r="B42" s="23" t="s">
        <v>39</v>
      </c>
      <c r="C42" s="15"/>
      <c r="D42" s="23"/>
      <c r="E42" s="23"/>
      <c r="F42" s="23"/>
      <c r="G42" s="23"/>
      <c r="H42" s="23"/>
    </row>
    <row r="43" spans="1:10">
      <c r="B43" s="23" t="s">
        <v>256</v>
      </c>
      <c r="C43" s="15"/>
      <c r="D43" s="23"/>
      <c r="E43" s="23"/>
      <c r="F43" s="23"/>
      <c r="G43" s="23"/>
      <c r="H43" s="23"/>
    </row>
    <row r="44" spans="1:10">
      <c r="B44" s="23"/>
      <c r="C44" s="15"/>
      <c r="D44" s="23"/>
      <c r="E44" s="23"/>
      <c r="F44" s="23"/>
      <c r="G44" s="23"/>
      <c r="H44" s="23"/>
    </row>
    <row r="45" spans="1:10">
      <c r="B45" s="23"/>
      <c r="C45" s="15"/>
      <c r="D45" s="23"/>
      <c r="E45" s="23"/>
      <c r="F45" s="23"/>
      <c r="G45" s="23"/>
      <c r="H45" s="23"/>
    </row>
    <row r="46" spans="1:10">
      <c r="B46" s="15"/>
      <c r="C46" s="23"/>
      <c r="D46" s="23"/>
      <c r="E46" s="23"/>
      <c r="F46" s="23"/>
      <c r="G46" s="23"/>
      <c r="H46" s="23"/>
    </row>
    <row r="47" spans="1:10">
      <c r="B47" s="23" t="s">
        <v>34</v>
      </c>
      <c r="C47" s="23"/>
      <c r="D47" s="23"/>
      <c r="E47" s="23" t="s">
        <v>344</v>
      </c>
      <c r="F47" s="23"/>
      <c r="G47" s="15"/>
      <c r="H47" s="23"/>
    </row>
    <row r="48" spans="1:10">
      <c r="B48" s="15" t="s">
        <v>83</v>
      </c>
      <c r="C48" s="15"/>
      <c r="D48" s="15"/>
      <c r="E48" s="15" t="s">
        <v>83</v>
      </c>
      <c r="F48" s="23"/>
      <c r="G48" s="15"/>
      <c r="H48" s="23"/>
    </row>
    <row r="49" spans="2:8">
      <c r="B49" s="15"/>
      <c r="C49" s="15"/>
      <c r="D49" s="23"/>
      <c r="E49" s="23"/>
      <c r="F49" s="23"/>
      <c r="G49" s="15"/>
      <c r="H49" s="23"/>
    </row>
  </sheetData>
  <mergeCells count="1">
    <mergeCell ref="B1:H1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BAC78-84FF-46C3-8AD9-91A2EE24A49F}">
  <sheetPr>
    <pageSetUpPr fitToPage="1"/>
  </sheetPr>
  <dimension ref="A1:G65"/>
  <sheetViews>
    <sheetView tabSelected="1" zoomScaleNormal="100" zoomScaleSheetLayoutView="160" workbookViewId="0">
      <selection activeCell="M30" sqref="M30"/>
    </sheetView>
  </sheetViews>
  <sheetFormatPr baseColWidth="10" defaultColWidth="9.1796875" defaultRowHeight="14.5"/>
  <cols>
    <col min="2" max="2" width="28.81640625" customWidth="1"/>
    <col min="3" max="3" width="21.81640625" customWidth="1"/>
    <col min="4" max="4" width="21" style="2" customWidth="1"/>
    <col min="5" max="5" width="9.1796875" style="2"/>
  </cols>
  <sheetData>
    <row r="1" spans="1:4">
      <c r="A1" s="15"/>
      <c r="B1" s="15"/>
      <c r="C1" s="15"/>
      <c r="D1" s="23"/>
    </row>
    <row r="2" spans="1:4" ht="18.5">
      <c r="A2" s="126" t="s">
        <v>343</v>
      </c>
      <c r="B2" s="126"/>
      <c r="C2" s="126"/>
      <c r="D2" s="126"/>
    </row>
    <row r="3" spans="1:4">
      <c r="A3" s="15"/>
      <c r="B3" s="15"/>
      <c r="C3" s="15"/>
      <c r="D3" s="23"/>
    </row>
    <row r="4" spans="1:4">
      <c r="A4" s="15"/>
      <c r="B4" s="15"/>
      <c r="C4" s="15"/>
      <c r="D4" s="23"/>
    </row>
    <row r="5" spans="1:4">
      <c r="A5" s="16" t="s">
        <v>32</v>
      </c>
      <c r="B5" s="15"/>
      <c r="C5" s="15"/>
      <c r="D5" s="23"/>
    </row>
    <row r="6" spans="1:4">
      <c r="A6" s="15"/>
      <c r="B6" s="15" t="s">
        <v>33</v>
      </c>
      <c r="C6" s="15"/>
      <c r="D6" s="17">
        <f>-'Saldobalanse foreløpig - (2020)'!C30</f>
        <v>6368.95</v>
      </c>
    </row>
    <row r="7" spans="1:4">
      <c r="A7" s="15"/>
      <c r="B7" s="15" t="s">
        <v>226</v>
      </c>
      <c r="C7" s="15"/>
      <c r="D7" s="17">
        <f>-'Saldobalanse foreløpig - (2020)'!C31</f>
        <v>17471</v>
      </c>
    </row>
    <row r="8" spans="1:4">
      <c r="A8" s="15"/>
      <c r="B8" s="15" t="s">
        <v>161</v>
      </c>
      <c r="C8" s="15"/>
      <c r="D8" s="17">
        <v>24036</v>
      </c>
    </row>
    <row r="9" spans="1:4">
      <c r="A9" s="15"/>
      <c r="B9" s="15" t="s">
        <v>227</v>
      </c>
      <c r="C9" s="15"/>
      <c r="D9" s="17">
        <v>9750</v>
      </c>
    </row>
    <row r="10" spans="1:4">
      <c r="A10" s="15"/>
      <c r="B10" s="15" t="s">
        <v>228</v>
      </c>
      <c r="C10" s="15"/>
      <c r="D10" s="17">
        <f>3198+10000</f>
        <v>13198</v>
      </c>
    </row>
    <row r="11" spans="1:4">
      <c r="A11" s="15"/>
      <c r="B11" s="15" t="s">
        <v>230</v>
      </c>
      <c r="C11" s="15"/>
      <c r="D11" s="17">
        <f>-'Saldobalanse foreløpig - (2020)'!C26-D12</f>
        <v>166442</v>
      </c>
    </row>
    <row r="12" spans="1:4">
      <c r="A12" s="15"/>
      <c r="B12" s="15" t="s">
        <v>236</v>
      </c>
      <c r="C12" s="15"/>
      <c r="D12" s="17">
        <v>17000</v>
      </c>
    </row>
    <row r="13" spans="1:4">
      <c r="A13" s="15"/>
      <c r="B13" s="15" t="s">
        <v>229</v>
      </c>
      <c r="C13" s="15"/>
      <c r="D13" s="19">
        <f>-'Saldobalanse foreløpig - (2020)'!C35</f>
        <v>1010</v>
      </c>
    </row>
    <row r="14" spans="1:4">
      <c r="A14" s="15"/>
      <c r="B14" s="15"/>
      <c r="C14" s="15"/>
      <c r="D14" s="23">
        <f>SUM(D6:D13)</f>
        <v>255275.95</v>
      </c>
    </row>
    <row r="15" spans="1:4">
      <c r="A15" s="15"/>
      <c r="B15" s="15"/>
      <c r="C15" s="15"/>
      <c r="D15" s="23"/>
    </row>
    <row r="16" spans="1:4">
      <c r="A16" s="16" t="s">
        <v>79</v>
      </c>
      <c r="B16" s="15"/>
      <c r="C16" s="15"/>
      <c r="D16" s="23"/>
    </row>
    <row r="17" spans="1:7">
      <c r="A17" s="15"/>
      <c r="B17" s="15"/>
      <c r="C17" s="15"/>
      <c r="D17" s="23"/>
      <c r="F17" s="2"/>
    </row>
    <row r="18" spans="1:7">
      <c r="A18" s="15"/>
      <c r="B18" s="15" t="s">
        <v>248</v>
      </c>
      <c r="C18" s="15"/>
      <c r="D18" s="23">
        <f>-'Saldobalanse foreløpig - (2020)'!C32</f>
        <v>30865</v>
      </c>
      <c r="F18" s="2"/>
    </row>
    <row r="19" spans="1:7">
      <c r="A19" s="15"/>
      <c r="B19" s="15" t="s">
        <v>40</v>
      </c>
      <c r="C19" s="15"/>
      <c r="D19" s="19">
        <f>-'Saldobalanse foreløpig - (2020)'!C34</f>
        <v>15347</v>
      </c>
      <c r="F19" s="2"/>
    </row>
    <row r="20" spans="1:7">
      <c r="A20" s="15"/>
      <c r="B20" s="15"/>
      <c r="C20" s="15"/>
      <c r="D20" s="17">
        <f>SUM(D18:D19)</f>
        <v>46212</v>
      </c>
      <c r="F20" s="2"/>
    </row>
    <row r="21" spans="1:7">
      <c r="A21" s="15"/>
      <c r="B21" s="42"/>
      <c r="C21" s="42"/>
      <c r="D21" s="17"/>
      <c r="F21" s="2"/>
    </row>
    <row r="22" spans="1:7">
      <c r="A22" s="75" t="s">
        <v>80</v>
      </c>
      <c r="B22" s="42"/>
      <c r="C22" s="42"/>
      <c r="D22" s="17"/>
      <c r="E22" s="8"/>
    </row>
    <row r="23" spans="1:7">
      <c r="A23" s="42"/>
      <c r="B23" s="42" t="s">
        <v>160</v>
      </c>
      <c r="C23" s="42"/>
      <c r="D23" s="17"/>
      <c r="E23" s="8"/>
    </row>
    <row r="24" spans="1:7">
      <c r="A24" s="42"/>
      <c r="B24" s="42"/>
      <c r="C24" s="42"/>
      <c r="D24" s="17"/>
      <c r="E24" s="8"/>
    </row>
    <row r="25" spans="1:7">
      <c r="A25" s="75" t="s">
        <v>146</v>
      </c>
      <c r="B25" s="42"/>
      <c r="C25" s="42"/>
      <c r="D25" s="17"/>
      <c r="E25" s="8"/>
      <c r="F25" s="2"/>
    </row>
    <row r="26" spans="1:7">
      <c r="A26" s="42"/>
      <c r="B26" s="42" t="s">
        <v>148</v>
      </c>
      <c r="C26" s="42"/>
      <c r="D26" s="17"/>
      <c r="E26" s="8"/>
      <c r="F26" s="2"/>
    </row>
    <row r="27" spans="1:7">
      <c r="A27" s="42"/>
      <c r="B27" s="42" t="s">
        <v>149</v>
      </c>
      <c r="C27" s="42"/>
      <c r="D27" s="17"/>
      <c r="E27" s="8"/>
      <c r="F27" s="2"/>
    </row>
    <row r="28" spans="1:7">
      <c r="A28" s="42"/>
      <c r="B28" s="42" t="s">
        <v>150</v>
      </c>
      <c r="C28" s="42"/>
      <c r="D28" s="17"/>
      <c r="E28" s="8"/>
      <c r="F28" s="2"/>
    </row>
    <row r="29" spans="1:7">
      <c r="A29" s="42"/>
      <c r="B29" s="42"/>
      <c r="C29" s="42"/>
      <c r="D29" s="17"/>
      <c r="E29" s="8"/>
      <c r="F29" s="2"/>
      <c r="G29" s="12"/>
    </row>
    <row r="30" spans="1:7">
      <c r="A30" s="42"/>
      <c r="B30" s="42" t="s">
        <v>231</v>
      </c>
      <c r="C30" s="42"/>
      <c r="D30" s="17"/>
      <c r="E30" s="8"/>
      <c r="F30" s="2"/>
    </row>
    <row r="31" spans="1:7">
      <c r="A31" s="42"/>
      <c r="B31" s="42" t="s">
        <v>232</v>
      </c>
      <c r="C31" s="42"/>
      <c r="D31" s="17"/>
      <c r="E31" s="8"/>
      <c r="F31" s="2"/>
    </row>
    <row r="32" spans="1:7">
      <c r="A32" s="42"/>
      <c r="C32" s="42"/>
      <c r="D32" s="17"/>
      <c r="E32" s="8"/>
      <c r="F32" s="2"/>
    </row>
    <row r="33" spans="1:7">
      <c r="A33" s="75" t="s">
        <v>147</v>
      </c>
      <c r="B33" s="42"/>
      <c r="C33" s="42"/>
      <c r="D33" s="17"/>
      <c r="E33" s="8"/>
      <c r="F33" s="2"/>
    </row>
    <row r="34" spans="1:7">
      <c r="A34" s="42"/>
      <c r="B34" s="42" t="s">
        <v>152</v>
      </c>
      <c r="C34" s="42"/>
      <c r="D34" s="17"/>
      <c r="E34" s="8"/>
      <c r="F34" s="2"/>
    </row>
    <row r="35" spans="1:7">
      <c r="A35" s="42"/>
      <c r="B35" s="42" t="s">
        <v>153</v>
      </c>
      <c r="C35" s="42"/>
      <c r="D35" s="17"/>
      <c r="E35" s="8"/>
      <c r="F35" s="2"/>
    </row>
    <row r="36" spans="1:7">
      <c r="A36" s="42"/>
      <c r="B36" s="42" t="s">
        <v>235</v>
      </c>
      <c r="C36" s="42"/>
      <c r="D36" s="17"/>
      <c r="E36" s="8"/>
      <c r="F36" s="2"/>
    </row>
    <row r="37" spans="1:7">
      <c r="A37" s="42"/>
      <c r="B37" s="42"/>
      <c r="C37" s="42"/>
      <c r="D37" s="17"/>
      <c r="E37" s="8"/>
      <c r="F37" s="2"/>
    </row>
    <row r="38" spans="1:7">
      <c r="A38" s="42"/>
      <c r="B38" s="42" t="s">
        <v>157</v>
      </c>
      <c r="C38" s="42"/>
      <c r="D38" s="17"/>
      <c r="E38" s="8"/>
      <c r="F38" s="2"/>
    </row>
    <row r="39" spans="1:7">
      <c r="A39" s="42"/>
      <c r="B39" s="42" t="s">
        <v>159</v>
      </c>
      <c r="C39" s="42"/>
      <c r="D39" s="17"/>
      <c r="E39" s="8"/>
      <c r="F39" s="2"/>
    </row>
    <row r="40" spans="1:7">
      <c r="A40" s="42"/>
      <c r="B40" s="42" t="s">
        <v>158</v>
      </c>
      <c r="C40" s="42"/>
      <c r="D40" s="17"/>
      <c r="E40" s="8"/>
      <c r="F40" s="2"/>
      <c r="G40" s="11"/>
    </row>
    <row r="41" spans="1:7">
      <c r="A41" s="42"/>
      <c r="B41" s="42" t="s">
        <v>154</v>
      </c>
      <c r="C41" s="42"/>
      <c r="D41" s="17"/>
      <c r="E41" s="8"/>
      <c r="F41" s="2"/>
    </row>
    <row r="42" spans="1:7">
      <c r="A42" s="42"/>
      <c r="B42" s="42" t="s">
        <v>155</v>
      </c>
      <c r="C42" s="42"/>
      <c r="D42" s="17"/>
      <c r="E42" s="8"/>
      <c r="F42" s="2"/>
    </row>
    <row r="43" spans="1:7">
      <c r="A43" s="42"/>
      <c r="B43" s="42"/>
      <c r="C43" s="42"/>
      <c r="D43" s="17"/>
      <c r="E43" s="8"/>
      <c r="F43" s="2"/>
    </row>
    <row r="44" spans="1:7">
      <c r="A44" s="42"/>
      <c r="B44" s="76" t="s">
        <v>234</v>
      </c>
      <c r="C44" s="42"/>
      <c r="D44" s="17"/>
      <c r="E44" s="8"/>
      <c r="F44" s="2"/>
    </row>
    <row r="45" spans="1:7">
      <c r="A45" s="42"/>
      <c r="B45" s="42" t="s">
        <v>156</v>
      </c>
      <c r="C45" s="42"/>
      <c r="D45" s="17"/>
      <c r="E45" s="8"/>
      <c r="F45" s="2"/>
    </row>
    <row r="46" spans="1:7">
      <c r="A46" s="15"/>
      <c r="B46" s="15" t="s">
        <v>237</v>
      </c>
      <c r="C46" s="15"/>
      <c r="D46" s="23"/>
    </row>
    <row r="47" spans="1:7">
      <c r="A47" s="15"/>
      <c r="B47" s="15" t="s">
        <v>238</v>
      </c>
      <c r="C47" s="15"/>
      <c r="D47" s="23"/>
    </row>
    <row r="48" spans="1:7" ht="5.5" customHeight="1">
      <c r="A48" s="15"/>
      <c r="B48" s="15"/>
      <c r="C48" s="15"/>
      <c r="D48" s="23"/>
    </row>
    <row r="49" spans="1:7">
      <c r="A49" s="15"/>
      <c r="B49" s="15" t="s">
        <v>239</v>
      </c>
      <c r="C49" s="15"/>
      <c r="D49" s="23"/>
    </row>
    <row r="50" spans="1:7">
      <c r="A50" s="15"/>
      <c r="B50" s="15" t="s">
        <v>240</v>
      </c>
      <c r="C50" s="15"/>
      <c r="D50" s="23"/>
    </row>
    <row r="51" spans="1:7">
      <c r="A51" s="15"/>
      <c r="B51" s="15" t="s">
        <v>249</v>
      </c>
      <c r="C51" s="15"/>
      <c r="D51" s="23"/>
    </row>
    <row r="52" spans="1:7" ht="7.5" customHeight="1">
      <c r="A52" s="15"/>
      <c r="B52" s="15"/>
      <c r="C52" s="15"/>
      <c r="D52" s="23"/>
    </row>
    <row r="53" spans="1:7">
      <c r="A53" s="15"/>
      <c r="B53" s="15" t="s">
        <v>244</v>
      </c>
      <c r="C53" s="15"/>
      <c r="D53" s="23"/>
    </row>
    <row r="54" spans="1:7">
      <c r="A54" s="15"/>
      <c r="B54" s="15" t="s">
        <v>247</v>
      </c>
      <c r="C54" s="15"/>
      <c r="D54" s="23"/>
    </row>
    <row r="55" spans="1:7">
      <c r="A55" s="15"/>
      <c r="B55" s="15" t="s">
        <v>245</v>
      </c>
      <c r="C55" s="15"/>
      <c r="D55" s="23"/>
    </row>
    <row r="56" spans="1:7">
      <c r="A56" s="15"/>
      <c r="B56" s="15"/>
      <c r="C56" s="15"/>
      <c r="D56" s="23"/>
    </row>
    <row r="57" spans="1:7">
      <c r="A57" s="75" t="s">
        <v>151</v>
      </c>
      <c r="B57" s="15"/>
      <c r="C57" s="15"/>
      <c r="D57" s="23"/>
    </row>
    <row r="58" spans="1:7">
      <c r="A58" s="15"/>
      <c r="B58" s="15" t="s">
        <v>242</v>
      </c>
      <c r="C58" s="15"/>
      <c r="D58" s="23"/>
    </row>
    <row r="59" spans="1:7">
      <c r="A59" s="15"/>
      <c r="B59" s="15" t="s">
        <v>241</v>
      </c>
      <c r="C59" s="15"/>
      <c r="D59" s="23"/>
    </row>
    <row r="60" spans="1:7" ht="7.5" customHeight="1">
      <c r="A60" s="15"/>
      <c r="B60" s="15"/>
      <c r="C60" s="15"/>
      <c r="D60" s="23"/>
    </row>
    <row r="61" spans="1:7">
      <c r="A61" s="15"/>
      <c r="B61" s="15" t="s">
        <v>233</v>
      </c>
      <c r="C61" s="15"/>
      <c r="D61" s="23"/>
    </row>
    <row r="62" spans="1:7">
      <c r="A62" s="15"/>
      <c r="B62" s="15"/>
      <c r="C62" s="15"/>
      <c r="D62" s="23"/>
    </row>
    <row r="63" spans="1:7">
      <c r="A63" s="15"/>
      <c r="B63" s="15"/>
      <c r="C63" s="15"/>
      <c r="D63" s="23"/>
      <c r="G63">
        <f>342500+7500-5700</f>
        <v>344300</v>
      </c>
    </row>
    <row r="64" spans="1:7">
      <c r="A64" s="15"/>
      <c r="B64" s="15"/>
      <c r="C64" s="15"/>
      <c r="D64" s="23"/>
      <c r="G64">
        <v>19398</v>
      </c>
    </row>
    <row r="65" spans="7:7">
      <c r="G65">
        <f>+G63+G64</f>
        <v>363698</v>
      </c>
    </row>
  </sheetData>
  <mergeCells count="1">
    <mergeCell ref="A2:D2"/>
  </mergeCells>
  <pageMargins left="0.7" right="0.7" top="0.75" bottom="0.75" header="0.3" footer="0.3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1930B-A1BC-4D2E-85AC-449F18C66BFF}">
  <dimension ref="A1:G54"/>
  <sheetViews>
    <sheetView showGridLines="0" workbookViewId="0">
      <selection activeCell="G27" sqref="G27"/>
    </sheetView>
  </sheetViews>
  <sheetFormatPr baseColWidth="10" defaultRowHeight="15.5"/>
  <cols>
    <col min="1" max="1" width="90.08984375" style="101" customWidth="1"/>
    <col min="2" max="2" width="29.6328125" style="101" customWidth="1"/>
    <col min="3" max="3" width="20.1796875" style="101" customWidth="1"/>
    <col min="4" max="4" width="28.453125" style="101" customWidth="1"/>
    <col min="5" max="5" width="10.90625" style="101"/>
    <col min="6" max="6" width="31.81640625" style="101" customWidth="1"/>
    <col min="7" max="7" width="14.26953125" style="101" bestFit="1" customWidth="1"/>
    <col min="8" max="16384" width="10.90625" style="101"/>
  </cols>
  <sheetData>
    <row r="1" spans="1:7" ht="21.5">
      <c r="A1" s="100" t="s">
        <v>214</v>
      </c>
    </row>
    <row r="3" spans="1:7">
      <c r="A3" s="102" t="s">
        <v>121</v>
      </c>
    </row>
    <row r="5" spans="1:7">
      <c r="A5" s="103" t="s">
        <v>213</v>
      </c>
    </row>
    <row r="7" spans="1:7">
      <c r="A7" s="131" t="s">
        <v>212</v>
      </c>
      <c r="B7" s="132"/>
      <c r="C7" s="132"/>
      <c r="D7" s="133"/>
    </row>
    <row r="8" spans="1:7">
      <c r="A8" s="104" t="s">
        <v>211</v>
      </c>
      <c r="B8" s="104" t="s">
        <v>210</v>
      </c>
      <c r="C8" s="104" t="s">
        <v>209</v>
      </c>
      <c r="D8" s="104" t="s">
        <v>140</v>
      </c>
    </row>
    <row r="9" spans="1:7">
      <c r="A9" s="105" t="s">
        <v>208</v>
      </c>
      <c r="B9" s="105">
        <v>33250</v>
      </c>
      <c r="C9" s="105">
        <v>4525</v>
      </c>
      <c r="D9" s="105">
        <v>37775</v>
      </c>
      <c r="F9" s="101" t="s">
        <v>24</v>
      </c>
      <c r="G9" s="108">
        <f>SUM(D21:D34)</f>
        <v>-742233.95</v>
      </c>
    </row>
    <row r="10" spans="1:7">
      <c r="A10" s="105" t="s">
        <v>207</v>
      </c>
      <c r="B10" s="105">
        <v>24062</v>
      </c>
      <c r="C10" s="105">
        <v>-3397</v>
      </c>
      <c r="D10" s="105">
        <v>20665</v>
      </c>
      <c r="F10" s="101" t="s">
        <v>26</v>
      </c>
      <c r="G10" s="108">
        <f>SUM(D35:D52)</f>
        <v>590453.99000000011</v>
      </c>
    </row>
    <row r="11" spans="1:7">
      <c r="A11" s="105" t="s">
        <v>206</v>
      </c>
      <c r="B11" s="105">
        <v>12650</v>
      </c>
      <c r="C11" s="105">
        <v>-12650</v>
      </c>
      <c r="D11" s="106"/>
      <c r="F11" s="101" t="s">
        <v>261</v>
      </c>
      <c r="G11" s="108">
        <f>+D53</f>
        <v>-2696</v>
      </c>
    </row>
    <row r="12" spans="1:7">
      <c r="A12" s="105" t="s">
        <v>205</v>
      </c>
      <c r="B12" s="105">
        <v>29464</v>
      </c>
      <c r="C12" s="105">
        <v>-29464</v>
      </c>
      <c r="D12" s="106"/>
      <c r="F12" s="101" t="s">
        <v>29</v>
      </c>
      <c r="G12" s="108">
        <f>+G9+G10+G11</f>
        <v>-154475.95999999985</v>
      </c>
    </row>
    <row r="13" spans="1:7">
      <c r="A13" s="105" t="s">
        <v>203</v>
      </c>
      <c r="B13" s="106"/>
      <c r="C13" s="105">
        <v>35540</v>
      </c>
      <c r="D13" s="105">
        <v>35540</v>
      </c>
    </row>
    <row r="14" spans="1:7">
      <c r="A14" s="105" t="s">
        <v>202</v>
      </c>
      <c r="B14" s="105">
        <v>500</v>
      </c>
      <c r="C14" s="105">
        <v>-499</v>
      </c>
      <c r="D14" s="105">
        <v>1</v>
      </c>
      <c r="F14" s="101" t="s">
        <v>82</v>
      </c>
      <c r="G14" s="108">
        <f>SUM(D9:D16)</f>
        <v>1091202.18</v>
      </c>
    </row>
    <row r="15" spans="1:7">
      <c r="A15" s="105" t="s">
        <v>201</v>
      </c>
      <c r="B15" s="105">
        <v>444958.24</v>
      </c>
      <c r="C15" s="105">
        <v>-52627.040000000001</v>
      </c>
      <c r="D15" s="105">
        <v>392331.2</v>
      </c>
      <c r="F15" s="101" t="s">
        <v>260</v>
      </c>
      <c r="G15" s="108">
        <f>+SUM(D17:D20)+G12</f>
        <v>-1091202.1799999997</v>
      </c>
    </row>
    <row r="16" spans="1:7">
      <c r="A16" s="105" t="s">
        <v>200</v>
      </c>
      <c r="B16" s="105">
        <v>602367.98</v>
      </c>
      <c r="C16" s="105">
        <v>2522</v>
      </c>
      <c r="D16" s="105">
        <v>604889.98</v>
      </c>
    </row>
    <row r="17" spans="1:4">
      <c r="A17" s="105" t="s">
        <v>199</v>
      </c>
      <c r="B17" s="105">
        <v>-736736.22</v>
      </c>
      <c r="C17" s="106"/>
      <c r="D17" s="105">
        <v>-736736.22</v>
      </c>
    </row>
    <row r="18" spans="1:4">
      <c r="A18" s="105" t="s">
        <v>198</v>
      </c>
      <c r="B18" s="105">
        <v>-107444</v>
      </c>
      <c r="C18" s="105">
        <v>31264</v>
      </c>
      <c r="D18" s="105">
        <v>-76180</v>
      </c>
    </row>
    <row r="19" spans="1:4">
      <c r="A19" s="105" t="s">
        <v>197</v>
      </c>
      <c r="B19" s="106"/>
      <c r="C19" s="105">
        <v>-123810</v>
      </c>
      <c r="D19" s="105">
        <v>-123810</v>
      </c>
    </row>
    <row r="20" spans="1:4">
      <c r="A20" s="105" t="s">
        <v>196</v>
      </c>
      <c r="B20" s="105">
        <v>-303072</v>
      </c>
      <c r="C20" s="105">
        <v>303072</v>
      </c>
      <c r="D20" s="106"/>
    </row>
    <row r="21" spans="1:4">
      <c r="A21" s="105" t="s">
        <v>195</v>
      </c>
      <c r="B21" s="106"/>
      <c r="C21" s="105">
        <v>-49155</v>
      </c>
      <c r="D21" s="105">
        <v>-49155</v>
      </c>
    </row>
    <row r="22" spans="1:4">
      <c r="A22" s="105" t="s">
        <v>194</v>
      </c>
      <c r="B22" s="106"/>
      <c r="C22" s="105">
        <v>-10365</v>
      </c>
      <c r="D22" s="105">
        <v>-10365</v>
      </c>
    </row>
    <row r="23" spans="1:4">
      <c r="A23" s="105" t="s">
        <v>193</v>
      </c>
      <c r="B23" s="106"/>
      <c r="C23" s="105">
        <v>-51721</v>
      </c>
      <c r="D23" s="105">
        <v>-51721</v>
      </c>
    </row>
    <row r="24" spans="1:4">
      <c r="A24" s="105" t="s">
        <v>192</v>
      </c>
      <c r="B24" s="106"/>
      <c r="C24" s="105">
        <v>-95160</v>
      </c>
      <c r="D24" s="105">
        <v>-95160</v>
      </c>
    </row>
    <row r="25" spans="1:4">
      <c r="A25" s="105" t="s">
        <v>191</v>
      </c>
      <c r="B25" s="106"/>
      <c r="C25" s="105">
        <v>-183442</v>
      </c>
      <c r="D25" s="105">
        <v>-183442</v>
      </c>
    </row>
    <row r="26" spans="1:4">
      <c r="A26" s="105" t="s">
        <v>190</v>
      </c>
      <c r="B26" s="106"/>
      <c r="C26" s="105">
        <v>-12000</v>
      </c>
      <c r="D26" s="105">
        <v>-12000</v>
      </c>
    </row>
    <row r="27" spans="1:4">
      <c r="A27" s="105" t="s">
        <v>189</v>
      </c>
      <c r="B27" s="106"/>
      <c r="C27" s="105">
        <v>-269000</v>
      </c>
      <c r="D27" s="105">
        <v>-269000</v>
      </c>
    </row>
    <row r="28" spans="1:4">
      <c r="A28" s="105" t="s">
        <v>188</v>
      </c>
      <c r="B28" s="106"/>
      <c r="C28" s="105">
        <v>46655</v>
      </c>
      <c r="D28" s="105">
        <v>46655</v>
      </c>
    </row>
    <row r="29" spans="1:4">
      <c r="A29" s="105" t="s">
        <v>187</v>
      </c>
      <c r="B29" s="106"/>
      <c r="C29" s="105">
        <v>-6368.95</v>
      </c>
      <c r="D29" s="105">
        <v>-6368.95</v>
      </c>
    </row>
    <row r="30" spans="1:4">
      <c r="A30" s="105" t="s">
        <v>186</v>
      </c>
      <c r="B30" s="106"/>
      <c r="C30" s="105">
        <v>-17471</v>
      </c>
      <c r="D30" s="105">
        <v>-17471</v>
      </c>
    </row>
    <row r="31" spans="1:4">
      <c r="A31" s="105" t="s">
        <v>185</v>
      </c>
      <c r="B31" s="106"/>
      <c r="C31" s="105">
        <v>-30865</v>
      </c>
      <c r="D31" s="105">
        <v>-30865</v>
      </c>
    </row>
    <row r="32" spans="1:4">
      <c r="A32" s="105" t="s">
        <v>184</v>
      </c>
      <c r="B32" s="106"/>
      <c r="C32" s="105">
        <v>-46984</v>
      </c>
      <c r="D32" s="105">
        <v>-46984</v>
      </c>
    </row>
    <row r="33" spans="1:4">
      <c r="A33" s="105" t="s">
        <v>183</v>
      </c>
      <c r="B33" s="106"/>
      <c r="C33" s="105">
        <v>-15347</v>
      </c>
      <c r="D33" s="105">
        <v>-15347</v>
      </c>
    </row>
    <row r="34" spans="1:4">
      <c r="A34" s="105" t="s">
        <v>182</v>
      </c>
      <c r="B34" s="106"/>
      <c r="C34" s="105">
        <v>-1010</v>
      </c>
      <c r="D34" s="105">
        <v>-1010</v>
      </c>
    </row>
    <row r="35" spans="1:4">
      <c r="A35" s="105" t="s">
        <v>181</v>
      </c>
      <c r="B35" s="106"/>
      <c r="C35" s="105">
        <v>348300</v>
      </c>
      <c r="D35" s="105">
        <v>348300</v>
      </c>
    </row>
    <row r="36" spans="1:4">
      <c r="A36" s="105" t="s">
        <v>180</v>
      </c>
      <c r="B36" s="106"/>
      <c r="C36" s="105">
        <v>7794</v>
      </c>
      <c r="D36" s="105">
        <v>7794</v>
      </c>
    </row>
    <row r="37" spans="1:4">
      <c r="A37" s="105" t="s">
        <v>179</v>
      </c>
      <c r="B37" s="106"/>
      <c r="C37" s="105">
        <v>26064.93</v>
      </c>
      <c r="D37" s="105">
        <v>26064.93</v>
      </c>
    </row>
    <row r="38" spans="1:4">
      <c r="A38" s="105" t="s">
        <v>178</v>
      </c>
      <c r="B38" s="106"/>
      <c r="C38" s="105">
        <v>931.4</v>
      </c>
      <c r="D38" s="105">
        <v>931.4</v>
      </c>
    </row>
    <row r="39" spans="1:4">
      <c r="A39" s="105" t="s">
        <v>177</v>
      </c>
      <c r="B39" s="106"/>
      <c r="C39" s="105">
        <v>93390</v>
      </c>
      <c r="D39" s="105">
        <v>93390</v>
      </c>
    </row>
    <row r="40" spans="1:4">
      <c r="A40" s="105" t="s">
        <v>176</v>
      </c>
      <c r="B40" s="106"/>
      <c r="C40" s="105">
        <v>12078.48</v>
      </c>
      <c r="D40" s="105">
        <v>12078.48</v>
      </c>
    </row>
    <row r="41" spans="1:4">
      <c r="A41" s="105" t="s">
        <v>175</v>
      </c>
      <c r="B41" s="106"/>
      <c r="C41" s="105">
        <v>29478</v>
      </c>
      <c r="D41" s="105">
        <v>29478</v>
      </c>
    </row>
    <row r="42" spans="1:4">
      <c r="A42" s="105" t="s">
        <v>174</v>
      </c>
      <c r="B42" s="106"/>
      <c r="C42" s="105">
        <v>625</v>
      </c>
      <c r="D42" s="105">
        <v>625</v>
      </c>
    </row>
    <row r="43" spans="1:4">
      <c r="A43" s="105" t="s">
        <v>173</v>
      </c>
      <c r="B43" s="106"/>
      <c r="C43" s="105">
        <v>29822.36</v>
      </c>
      <c r="D43" s="105">
        <v>29822.36</v>
      </c>
    </row>
    <row r="44" spans="1:4">
      <c r="A44" s="105" t="s">
        <v>172</v>
      </c>
      <c r="B44" s="106"/>
      <c r="C44" s="105">
        <v>19218.75</v>
      </c>
      <c r="D44" s="105">
        <v>19218.75</v>
      </c>
    </row>
    <row r="45" spans="1:4">
      <c r="A45" s="105" t="s">
        <v>171</v>
      </c>
      <c r="B45" s="106"/>
      <c r="C45" s="105">
        <v>9987.16</v>
      </c>
      <c r="D45" s="105">
        <v>9987.16</v>
      </c>
    </row>
    <row r="46" spans="1:4">
      <c r="A46" s="105" t="s">
        <v>170</v>
      </c>
      <c r="B46" s="106"/>
      <c r="C46" s="105">
        <v>1500</v>
      </c>
      <c r="D46" s="105">
        <v>1500</v>
      </c>
    </row>
    <row r="47" spans="1:4">
      <c r="A47" s="105" t="s">
        <v>169</v>
      </c>
      <c r="B47" s="106"/>
      <c r="C47" s="105">
        <v>499</v>
      </c>
      <c r="D47" s="105">
        <v>499</v>
      </c>
    </row>
    <row r="48" spans="1:4">
      <c r="A48" s="105" t="s">
        <v>168</v>
      </c>
      <c r="B48" s="106"/>
      <c r="C48" s="105">
        <v>5600</v>
      </c>
      <c r="D48" s="105">
        <v>5600</v>
      </c>
    </row>
    <row r="49" spans="1:4">
      <c r="A49" s="105" t="s">
        <v>166</v>
      </c>
      <c r="B49" s="106"/>
      <c r="C49" s="105">
        <v>80</v>
      </c>
      <c r="D49" s="105">
        <v>80</v>
      </c>
    </row>
    <row r="50" spans="1:4">
      <c r="A50" s="105" t="s">
        <v>165</v>
      </c>
      <c r="B50" s="106"/>
      <c r="C50" s="105">
        <v>732</v>
      </c>
      <c r="D50" s="105">
        <v>732</v>
      </c>
    </row>
    <row r="51" spans="1:4">
      <c r="A51" s="105" t="s">
        <v>164</v>
      </c>
      <c r="B51" s="106"/>
      <c r="C51" s="105">
        <v>2202.91</v>
      </c>
      <c r="D51" s="105">
        <v>2202.91</v>
      </c>
    </row>
    <row r="52" spans="1:4">
      <c r="A52" s="105" t="s">
        <v>163</v>
      </c>
      <c r="B52" s="106"/>
      <c r="C52" s="105">
        <v>2150</v>
      </c>
      <c r="D52" s="105">
        <v>2150</v>
      </c>
    </row>
    <row r="53" spans="1:4">
      <c r="A53" s="105" t="s">
        <v>162</v>
      </c>
      <c r="B53" s="106"/>
      <c r="C53" s="105">
        <v>-2696</v>
      </c>
      <c r="D53" s="105">
        <v>-2696</v>
      </c>
    </row>
    <row r="54" spans="1:4">
      <c r="A54" s="107" t="s">
        <v>115</v>
      </c>
      <c r="B54" s="107">
        <v>0</v>
      </c>
      <c r="C54" s="107">
        <v>0</v>
      </c>
      <c r="D54" s="107">
        <v>0</v>
      </c>
    </row>
  </sheetData>
  <mergeCells count="1">
    <mergeCell ref="A7:D7"/>
  </mergeCells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A1D84-FD28-4969-BF72-1A469E7980BE}">
  <dimension ref="A1:G56"/>
  <sheetViews>
    <sheetView showGridLines="0" workbookViewId="0">
      <selection activeCell="G21" sqref="G21"/>
    </sheetView>
  </sheetViews>
  <sheetFormatPr baseColWidth="10" defaultRowHeight="15.5"/>
  <cols>
    <col min="1" max="1" width="90.08984375" style="82" customWidth="1"/>
    <col min="2" max="2" width="29.6328125" style="82" customWidth="1"/>
    <col min="3" max="3" width="20.1796875" style="82" customWidth="1"/>
    <col min="4" max="4" width="28.453125" style="82" customWidth="1"/>
    <col min="5" max="16384" width="10.90625" style="82"/>
  </cols>
  <sheetData>
    <row r="1" spans="1:7" ht="21.5">
      <c r="A1" s="89" t="s">
        <v>214</v>
      </c>
    </row>
    <row r="3" spans="1:7">
      <c r="A3" s="88" t="s">
        <v>121</v>
      </c>
    </row>
    <row r="5" spans="1:7">
      <c r="A5" s="87" t="s">
        <v>213</v>
      </c>
    </row>
    <row r="7" spans="1:7">
      <c r="A7" s="134" t="s">
        <v>212</v>
      </c>
      <c r="B7" s="135"/>
      <c r="C7" s="135"/>
      <c r="D7" s="136"/>
    </row>
    <row r="8" spans="1:7">
      <c r="A8" s="86" t="s">
        <v>211</v>
      </c>
      <c r="B8" s="86" t="s">
        <v>210</v>
      </c>
      <c r="C8" s="86" t="s">
        <v>209</v>
      </c>
      <c r="D8" s="86" t="s">
        <v>140</v>
      </c>
    </row>
    <row r="9" spans="1:7">
      <c r="A9" s="84" t="s">
        <v>208</v>
      </c>
      <c r="B9" s="84">
        <v>33250</v>
      </c>
      <c r="C9" s="84">
        <v>7500</v>
      </c>
      <c r="D9" s="84">
        <v>40750</v>
      </c>
    </row>
    <row r="10" spans="1:7">
      <c r="A10" s="84" t="s">
        <v>207</v>
      </c>
      <c r="B10" s="84">
        <v>24062</v>
      </c>
      <c r="C10" s="84">
        <v>-3397</v>
      </c>
      <c r="D10" s="84">
        <v>20665</v>
      </c>
    </row>
    <row r="11" spans="1:7">
      <c r="A11" s="84" t="s">
        <v>206</v>
      </c>
      <c r="B11" s="84">
        <v>12650</v>
      </c>
      <c r="C11" s="84">
        <v>-12650</v>
      </c>
      <c r="D11" s="85"/>
    </row>
    <row r="12" spans="1:7">
      <c r="A12" s="84" t="s">
        <v>205</v>
      </c>
      <c r="B12" s="84">
        <v>29464</v>
      </c>
      <c r="C12" s="84">
        <v>-29464</v>
      </c>
      <c r="D12" s="85"/>
    </row>
    <row r="13" spans="1:7">
      <c r="A13" s="84" t="s">
        <v>204</v>
      </c>
      <c r="B13" s="85"/>
      <c r="C13" s="84">
        <v>120000</v>
      </c>
      <c r="D13" s="84">
        <v>120000</v>
      </c>
      <c r="E13" s="82">
        <v>120000</v>
      </c>
      <c r="G13" s="97" t="s">
        <v>254</v>
      </c>
    </row>
    <row r="14" spans="1:7">
      <c r="A14" s="84" t="s">
        <v>203</v>
      </c>
      <c r="B14" s="85"/>
      <c r="C14" s="84">
        <v>35540</v>
      </c>
      <c r="D14" s="84">
        <v>35540</v>
      </c>
    </row>
    <row r="15" spans="1:7">
      <c r="A15" s="84" t="s">
        <v>202</v>
      </c>
      <c r="B15" s="84">
        <v>500</v>
      </c>
      <c r="C15" s="84">
        <v>-499</v>
      </c>
      <c r="D15" s="84">
        <v>1</v>
      </c>
    </row>
    <row r="16" spans="1:7">
      <c r="A16" s="84" t="s">
        <v>201</v>
      </c>
      <c r="B16" s="84">
        <v>444958.24</v>
      </c>
      <c r="C16" s="84">
        <v>-52627.040000000001</v>
      </c>
      <c r="D16" s="84">
        <v>392331.2</v>
      </c>
    </row>
    <row r="17" spans="1:7">
      <c r="A17" s="84" t="s">
        <v>200</v>
      </c>
      <c r="B17" s="84">
        <v>602367.98</v>
      </c>
      <c r="C17" s="84">
        <v>2522</v>
      </c>
      <c r="D17" s="84">
        <v>604889.98</v>
      </c>
    </row>
    <row r="18" spans="1:7">
      <c r="A18" s="84" t="s">
        <v>199</v>
      </c>
      <c r="B18" s="84">
        <v>-736736.22</v>
      </c>
      <c r="C18" s="85"/>
      <c r="D18" s="84">
        <v>-736736.22</v>
      </c>
    </row>
    <row r="19" spans="1:7">
      <c r="A19" s="84" t="s">
        <v>198</v>
      </c>
      <c r="B19" s="84">
        <v>-107444</v>
      </c>
      <c r="C19" s="84">
        <v>31264</v>
      </c>
      <c r="D19" s="84">
        <v>-76180</v>
      </c>
    </row>
    <row r="20" spans="1:7">
      <c r="A20" s="84" t="s">
        <v>197</v>
      </c>
      <c r="B20" s="85"/>
      <c r="C20" s="84">
        <v>-243810</v>
      </c>
      <c r="D20" s="84">
        <v>-243810</v>
      </c>
      <c r="E20" s="82">
        <v>120000</v>
      </c>
      <c r="F20" s="82">
        <f>+D20+E20</f>
        <v>-123810</v>
      </c>
      <c r="G20" s="97" t="s">
        <v>254</v>
      </c>
    </row>
    <row r="21" spans="1:7">
      <c r="A21" s="84" t="s">
        <v>196</v>
      </c>
      <c r="B21" s="84">
        <v>-303072</v>
      </c>
      <c r="C21" s="84">
        <v>303072</v>
      </c>
      <c r="D21" s="85"/>
    </row>
    <row r="22" spans="1:7">
      <c r="A22" s="84" t="s">
        <v>195</v>
      </c>
      <c r="B22" s="85"/>
      <c r="C22" s="90">
        <v>-49155</v>
      </c>
      <c r="D22" s="84">
        <v>-49155</v>
      </c>
    </row>
    <row r="23" spans="1:7">
      <c r="A23" s="84" t="s">
        <v>194</v>
      </c>
      <c r="B23" s="85"/>
      <c r="C23" s="91">
        <v>-10365</v>
      </c>
      <c r="D23" s="84">
        <v>-10365</v>
      </c>
    </row>
    <row r="24" spans="1:7">
      <c r="A24" s="84" t="s">
        <v>193</v>
      </c>
      <c r="B24" s="85"/>
      <c r="C24" s="90">
        <v>-51721</v>
      </c>
      <c r="D24" s="84">
        <v>-51721</v>
      </c>
    </row>
    <row r="25" spans="1:7">
      <c r="A25" s="84" t="s">
        <v>192</v>
      </c>
      <c r="B25" s="85"/>
      <c r="C25" s="91">
        <v>-95160</v>
      </c>
      <c r="D25" s="84">
        <v>-95160</v>
      </c>
    </row>
    <row r="26" spans="1:7">
      <c r="A26" s="84" t="s">
        <v>191</v>
      </c>
      <c r="B26" s="85"/>
      <c r="C26" s="84">
        <v>-183442</v>
      </c>
      <c r="D26" s="84">
        <v>-183442</v>
      </c>
    </row>
    <row r="27" spans="1:7">
      <c r="A27" s="84" t="s">
        <v>190</v>
      </c>
      <c r="B27" s="85"/>
      <c r="C27" s="91">
        <v>-12000</v>
      </c>
      <c r="D27" s="84">
        <v>-12000</v>
      </c>
    </row>
    <row r="28" spans="1:7">
      <c r="A28" s="84" t="s">
        <v>189</v>
      </c>
      <c r="B28" s="85"/>
      <c r="C28" s="91">
        <v>-269000</v>
      </c>
      <c r="D28" s="84">
        <v>-269000</v>
      </c>
    </row>
    <row r="29" spans="1:7">
      <c r="A29" s="84" t="s">
        <v>188</v>
      </c>
      <c r="B29" s="85"/>
      <c r="C29" s="90">
        <v>46655</v>
      </c>
      <c r="D29" s="84">
        <v>46655</v>
      </c>
    </row>
    <row r="30" spans="1:7">
      <c r="A30" s="84" t="s">
        <v>187</v>
      </c>
      <c r="B30" s="85"/>
      <c r="C30" s="84">
        <v>-6368.95</v>
      </c>
      <c r="D30" s="84">
        <v>-6368.95</v>
      </c>
    </row>
    <row r="31" spans="1:7">
      <c r="A31" s="84" t="s">
        <v>186</v>
      </c>
      <c r="B31" s="85"/>
      <c r="C31" s="84">
        <v>-17471</v>
      </c>
      <c r="D31" s="84">
        <v>-17471</v>
      </c>
    </row>
    <row r="32" spans="1:7">
      <c r="A32" s="84" t="s">
        <v>185</v>
      </c>
      <c r="B32" s="85"/>
      <c r="C32" s="99">
        <v>-30865</v>
      </c>
      <c r="D32" s="84">
        <v>-30865</v>
      </c>
    </row>
    <row r="33" spans="1:5">
      <c r="A33" s="84" t="s">
        <v>184</v>
      </c>
      <c r="B33" s="85"/>
      <c r="C33" s="84">
        <v>-46984</v>
      </c>
      <c r="D33" s="84">
        <v>-46984</v>
      </c>
    </row>
    <row r="34" spans="1:5">
      <c r="A34" s="84" t="s">
        <v>183</v>
      </c>
      <c r="B34" s="85"/>
      <c r="C34" s="99">
        <v>-15347</v>
      </c>
      <c r="D34" s="84">
        <v>-15347</v>
      </c>
    </row>
    <row r="35" spans="1:5">
      <c r="A35" s="84" t="s">
        <v>182</v>
      </c>
      <c r="B35" s="85"/>
      <c r="C35" s="84">
        <v>-1010</v>
      </c>
      <c r="D35" s="84">
        <v>-1010</v>
      </c>
    </row>
    <row r="36" spans="1:5">
      <c r="A36" s="84" t="s">
        <v>181</v>
      </c>
      <c r="B36" s="85"/>
      <c r="C36" s="93">
        <v>348300</v>
      </c>
      <c r="D36" s="84">
        <v>348300</v>
      </c>
    </row>
    <row r="37" spans="1:5">
      <c r="A37" s="84" t="s">
        <v>180</v>
      </c>
      <c r="B37" s="85"/>
      <c r="C37" s="93">
        <v>7794</v>
      </c>
      <c r="D37" s="84">
        <v>7794</v>
      </c>
    </row>
    <row r="38" spans="1:5">
      <c r="A38" s="84" t="s">
        <v>179</v>
      </c>
      <c r="B38" s="85"/>
      <c r="C38" s="91">
        <v>26064.93</v>
      </c>
      <c r="D38" s="84">
        <v>26064.93</v>
      </c>
    </row>
    <row r="39" spans="1:5">
      <c r="A39" s="84" t="s">
        <v>178</v>
      </c>
      <c r="B39" s="85"/>
      <c r="C39" s="94">
        <v>931.4</v>
      </c>
      <c r="D39" s="84">
        <v>931.4</v>
      </c>
    </row>
    <row r="40" spans="1:5">
      <c r="A40" s="84" t="s">
        <v>177</v>
      </c>
      <c r="B40" s="85"/>
      <c r="C40" s="92">
        <v>84140</v>
      </c>
      <c r="D40" s="84">
        <v>84140</v>
      </c>
    </row>
    <row r="41" spans="1:5">
      <c r="A41" s="84" t="s">
        <v>176</v>
      </c>
      <c r="B41" s="85"/>
      <c r="C41" s="91">
        <v>12078.48</v>
      </c>
      <c r="D41" s="84">
        <v>12078.48</v>
      </c>
    </row>
    <row r="42" spans="1:5">
      <c r="A42" s="84" t="s">
        <v>175</v>
      </c>
      <c r="B42" s="85"/>
      <c r="C42" s="91">
        <v>29478</v>
      </c>
      <c r="D42" s="84">
        <v>29478</v>
      </c>
    </row>
    <row r="43" spans="1:5">
      <c r="A43" s="84" t="s">
        <v>174</v>
      </c>
      <c r="B43" s="85"/>
      <c r="C43" s="94">
        <v>625</v>
      </c>
      <c r="D43" s="84">
        <v>625</v>
      </c>
    </row>
    <row r="44" spans="1:5">
      <c r="A44" s="84" t="s">
        <v>173</v>
      </c>
      <c r="B44" s="85"/>
      <c r="C44" s="84">
        <v>26847.360000000001</v>
      </c>
      <c r="D44" s="84">
        <v>26847.360000000001</v>
      </c>
      <c r="E44" s="97" t="s">
        <v>221</v>
      </c>
    </row>
    <row r="45" spans="1:5">
      <c r="A45" s="84" t="s">
        <v>172</v>
      </c>
      <c r="B45" s="85"/>
      <c r="C45" s="98">
        <v>19218.75</v>
      </c>
      <c r="D45" s="84">
        <v>19218.75</v>
      </c>
    </row>
    <row r="46" spans="1:5">
      <c r="A46" s="84" t="s">
        <v>171</v>
      </c>
      <c r="B46" s="85"/>
      <c r="C46" s="84">
        <v>9987.16</v>
      </c>
      <c r="D46" s="84">
        <v>9987.16</v>
      </c>
    </row>
    <row r="47" spans="1:5">
      <c r="A47" s="84" t="s">
        <v>170</v>
      </c>
      <c r="B47" s="85"/>
      <c r="C47" s="95">
        <v>1500</v>
      </c>
      <c r="D47" s="84">
        <v>1500</v>
      </c>
    </row>
    <row r="48" spans="1:5">
      <c r="A48" s="84" t="s">
        <v>169</v>
      </c>
      <c r="B48" s="85"/>
      <c r="C48" s="98">
        <v>499</v>
      </c>
      <c r="D48" s="84">
        <v>499</v>
      </c>
    </row>
    <row r="49" spans="1:4">
      <c r="A49" s="84" t="s">
        <v>168</v>
      </c>
      <c r="B49" s="85"/>
      <c r="C49" s="91">
        <v>5600</v>
      </c>
      <c r="D49" s="84">
        <v>5600</v>
      </c>
    </row>
    <row r="50" spans="1:4">
      <c r="A50" s="84" t="s">
        <v>167</v>
      </c>
      <c r="B50" s="85"/>
      <c r="C50" s="92">
        <v>9250</v>
      </c>
      <c r="D50" s="84">
        <v>9250</v>
      </c>
    </row>
    <row r="51" spans="1:4">
      <c r="A51" s="84" t="s">
        <v>166</v>
      </c>
      <c r="B51" s="85"/>
      <c r="C51" s="98">
        <v>80</v>
      </c>
      <c r="D51" s="84">
        <v>80</v>
      </c>
    </row>
    <row r="52" spans="1:4">
      <c r="A52" s="84" t="s">
        <v>165</v>
      </c>
      <c r="B52" s="85"/>
      <c r="C52" s="98">
        <v>732</v>
      </c>
      <c r="D52" s="84">
        <v>732</v>
      </c>
    </row>
    <row r="53" spans="1:4">
      <c r="A53" s="84" t="s">
        <v>164</v>
      </c>
      <c r="B53" s="85"/>
      <c r="C53" s="98">
        <v>2202.91</v>
      </c>
      <c r="D53" s="84">
        <v>2202.91</v>
      </c>
    </row>
    <row r="54" spans="1:4">
      <c r="A54" s="84" t="s">
        <v>163</v>
      </c>
      <c r="B54" s="85"/>
      <c r="C54" s="96">
        <v>2150</v>
      </c>
      <c r="D54" s="84">
        <v>2150</v>
      </c>
    </row>
    <row r="55" spans="1:4">
      <c r="A55" s="84" t="s">
        <v>162</v>
      </c>
      <c r="B55" s="85"/>
      <c r="C55" s="91">
        <v>-2696</v>
      </c>
      <c r="D55" s="84">
        <v>-2696</v>
      </c>
    </row>
    <row r="56" spans="1:4">
      <c r="A56" s="83" t="s">
        <v>115</v>
      </c>
      <c r="B56" s="83">
        <v>0</v>
      </c>
      <c r="C56" s="83">
        <v>0</v>
      </c>
      <c r="D56" s="83">
        <v>0</v>
      </c>
    </row>
  </sheetData>
  <mergeCells count="1">
    <mergeCell ref="A7:D7"/>
  </mergeCells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D6D60-A0BF-475D-9A13-31BC6B016D90}">
  <dimension ref="A1:F18"/>
  <sheetViews>
    <sheetView workbookViewId="0">
      <selection activeCell="E24" sqref="E24"/>
    </sheetView>
  </sheetViews>
  <sheetFormatPr baseColWidth="10" defaultRowHeight="15.5"/>
  <cols>
    <col min="1" max="1" width="14.26953125" style="101" customWidth="1"/>
    <col min="2" max="4" width="10.90625" style="101"/>
    <col min="5" max="5" width="13.1796875" style="101" customWidth="1"/>
    <col min="6" max="16384" width="10.90625" style="101"/>
  </cols>
  <sheetData>
    <row r="1" spans="1:6">
      <c r="A1" s="118" t="s">
        <v>113</v>
      </c>
      <c r="B1" s="111"/>
      <c r="C1" s="111"/>
      <c r="D1" s="111"/>
      <c r="E1" s="111"/>
      <c r="F1" s="111"/>
    </row>
    <row r="2" spans="1:6">
      <c r="A2" s="111"/>
      <c r="B2" s="110">
        <v>134</v>
      </c>
      <c r="C2" s="110">
        <v>146</v>
      </c>
      <c r="D2" s="110">
        <v>158</v>
      </c>
      <c r="E2" s="110" t="s">
        <v>114</v>
      </c>
      <c r="F2" s="117" t="s">
        <v>115</v>
      </c>
    </row>
    <row r="3" spans="1:6">
      <c r="A3" s="101" t="s">
        <v>116</v>
      </c>
      <c r="B3" s="112">
        <v>39</v>
      </c>
      <c r="C3" s="112">
        <v>35</v>
      </c>
      <c r="D3" s="112">
        <v>11</v>
      </c>
      <c r="E3" s="112">
        <v>9</v>
      </c>
      <c r="F3" s="111"/>
    </row>
    <row r="4" spans="1:6">
      <c r="A4" s="111" t="s">
        <v>265</v>
      </c>
      <c r="B4" s="112">
        <v>250</v>
      </c>
      <c r="C4" s="112">
        <v>250</v>
      </c>
      <c r="D4" s="112">
        <v>250</v>
      </c>
      <c r="E4" s="112">
        <v>500</v>
      </c>
      <c r="F4" s="111"/>
    </row>
    <row r="5" spans="1:6">
      <c r="A5" s="111" t="s">
        <v>115</v>
      </c>
      <c r="B5" s="112">
        <f>+B3*B4</f>
        <v>9750</v>
      </c>
      <c r="C5" s="112">
        <f>+C3*C4</f>
        <v>8750</v>
      </c>
      <c r="D5" s="112">
        <f>+D3*D4</f>
        <v>2750</v>
      </c>
      <c r="E5" s="112">
        <f>+E3*E4</f>
        <v>4500</v>
      </c>
      <c r="F5" s="115">
        <f>SUM(B5:E5)</f>
        <v>25750</v>
      </c>
    </row>
    <row r="6" spans="1:6">
      <c r="A6" s="111"/>
      <c r="B6" s="111"/>
      <c r="C6" s="111"/>
      <c r="D6" s="111"/>
      <c r="E6" s="111"/>
      <c r="F6" s="111"/>
    </row>
    <row r="7" spans="1:6">
      <c r="A7" s="111"/>
      <c r="B7" s="116" t="s">
        <v>116</v>
      </c>
      <c r="C7" s="116" t="s">
        <v>117</v>
      </c>
      <c r="D7" s="111"/>
      <c r="E7" s="111"/>
      <c r="F7" s="111"/>
    </row>
    <row r="8" spans="1:6">
      <c r="A8" s="111" t="s">
        <v>67</v>
      </c>
      <c r="B8" s="111">
        <v>10</v>
      </c>
      <c r="C8" s="111">
        <f>11000/20</f>
        <v>550</v>
      </c>
      <c r="D8" s="111"/>
      <c r="E8" s="111"/>
      <c r="F8" s="115">
        <f>+B8*C8</f>
        <v>5500</v>
      </c>
    </row>
    <row r="9" spans="1:6">
      <c r="A9" s="111"/>
      <c r="B9" s="111"/>
      <c r="C9" s="111"/>
      <c r="D9" s="111"/>
      <c r="E9" s="111"/>
      <c r="F9" s="111"/>
    </row>
    <row r="10" spans="1:6">
      <c r="A10" s="111" t="s">
        <v>264</v>
      </c>
      <c r="B10" s="111">
        <f>100-13</f>
        <v>87</v>
      </c>
      <c r="C10" s="111">
        <v>75</v>
      </c>
      <c r="D10" s="111"/>
      <c r="E10" s="111"/>
      <c r="F10" s="111">
        <f>+B10*C10</f>
        <v>6525</v>
      </c>
    </row>
    <row r="11" spans="1:6">
      <c r="A11" s="111"/>
      <c r="B11" s="111"/>
      <c r="C11" s="111"/>
      <c r="D11" s="111"/>
      <c r="E11" s="111"/>
      <c r="F11" s="111"/>
    </row>
    <row r="12" spans="1:6">
      <c r="A12" s="114" t="s">
        <v>118</v>
      </c>
      <c r="B12" s="114"/>
      <c r="C12" s="114"/>
      <c r="D12" s="114"/>
      <c r="E12" s="114"/>
      <c r="F12" s="113">
        <f>+F5+F8+F10</f>
        <v>37775</v>
      </c>
    </row>
    <row r="13" spans="1:6">
      <c r="A13" s="111"/>
      <c r="B13" s="111"/>
      <c r="C13" s="111"/>
      <c r="D13" s="111"/>
      <c r="E13" s="111"/>
      <c r="F13" s="111"/>
    </row>
    <row r="14" spans="1:6">
      <c r="A14" s="111" t="s">
        <v>263</v>
      </c>
      <c r="B14" s="111">
        <v>1460</v>
      </c>
      <c r="C14" s="111"/>
      <c r="D14" s="111"/>
      <c r="E14" s="111"/>
      <c r="F14" s="112">
        <v>40750</v>
      </c>
    </row>
    <row r="15" spans="1:6">
      <c r="A15" s="111"/>
      <c r="B15" s="111"/>
      <c r="C15" s="111"/>
      <c r="D15" s="111"/>
      <c r="E15" s="111"/>
      <c r="F15" s="111"/>
    </row>
    <row r="16" spans="1:6">
      <c r="A16" s="110" t="s">
        <v>262</v>
      </c>
      <c r="B16" s="110"/>
      <c r="C16" s="110"/>
      <c r="D16" s="110"/>
      <c r="E16" s="110"/>
      <c r="F16" s="109">
        <f>+F12-F14</f>
        <v>-2975</v>
      </c>
    </row>
    <row r="17" spans="1:6">
      <c r="A17" s="111"/>
      <c r="B17" s="111"/>
      <c r="C17" s="111"/>
      <c r="D17" s="111"/>
      <c r="E17" s="111"/>
      <c r="F17" s="111"/>
    </row>
    <row r="18" spans="1:6">
      <c r="A18" s="124" t="s">
        <v>342</v>
      </c>
      <c r="B18" s="124"/>
      <c r="C18" s="124"/>
      <c r="D18" s="124"/>
      <c r="E18" s="124"/>
      <c r="F18" s="125">
        <f>+F14+F16</f>
        <v>37775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CF210-6D5B-44CD-842F-26C420F0AF60}">
  <dimension ref="A1:H120"/>
  <sheetViews>
    <sheetView showGridLines="0" topLeftCell="A85" workbookViewId="0">
      <selection activeCell="L32" sqref="L32"/>
    </sheetView>
  </sheetViews>
  <sheetFormatPr baseColWidth="10" defaultRowHeight="15.5"/>
  <cols>
    <col min="1" max="1" width="10.453125" style="101" customWidth="1"/>
    <col min="2" max="2" width="19.1796875" style="101" customWidth="1"/>
    <col min="3" max="3" width="15.08984375" style="101" customWidth="1"/>
    <col min="4" max="4" width="16.54296875" style="101" customWidth="1"/>
    <col min="5" max="5" width="17.1796875" style="101" customWidth="1"/>
    <col min="6" max="6" width="78.08984375" style="101" customWidth="1"/>
    <col min="7" max="7" width="10.08984375" style="101" customWidth="1"/>
    <col min="8" max="16384" width="10.90625" style="101"/>
  </cols>
  <sheetData>
    <row r="1" spans="1:8" ht="21.5">
      <c r="A1" s="100" t="s">
        <v>120</v>
      </c>
    </row>
    <row r="3" spans="1:8">
      <c r="A3" s="102" t="s">
        <v>121</v>
      </c>
    </row>
    <row r="5" spans="1:8">
      <c r="A5" s="103" t="s">
        <v>122</v>
      </c>
    </row>
    <row r="7" spans="1:8">
      <c r="A7" s="131" t="s">
        <v>335</v>
      </c>
      <c r="B7" s="132"/>
      <c r="C7" s="132"/>
      <c r="D7" s="132"/>
      <c r="E7" s="132"/>
      <c r="F7" s="132"/>
      <c r="G7" s="133"/>
    </row>
    <row r="8" spans="1:8">
      <c r="A8" s="104" t="s">
        <v>123</v>
      </c>
      <c r="B8" s="104" t="s">
        <v>124</v>
      </c>
      <c r="C8" s="104" t="s">
        <v>125</v>
      </c>
      <c r="D8" s="104" t="s">
        <v>126</v>
      </c>
      <c r="E8" s="104" t="s">
        <v>127</v>
      </c>
      <c r="F8" s="104" t="s">
        <v>128</v>
      </c>
      <c r="G8" s="104" t="s">
        <v>119</v>
      </c>
    </row>
    <row r="10" spans="1:8">
      <c r="A10" s="143"/>
      <c r="B10" s="145" t="s">
        <v>334</v>
      </c>
      <c r="C10" s="146"/>
      <c r="D10" s="146"/>
      <c r="E10" s="146"/>
      <c r="F10" s="146"/>
      <c r="G10" s="147"/>
    </row>
    <row r="11" spans="1:8">
      <c r="A11" s="144"/>
      <c r="B11" s="148"/>
      <c r="C11" s="149"/>
      <c r="D11" s="149"/>
      <c r="E11" s="149"/>
      <c r="F11" s="149"/>
      <c r="G11" s="150"/>
      <c r="H11" s="101" t="s">
        <v>312</v>
      </c>
    </row>
    <row r="12" spans="1:8">
      <c r="A12" s="106"/>
      <c r="B12" s="120" t="s">
        <v>333</v>
      </c>
      <c r="C12" s="120">
        <v>1253</v>
      </c>
      <c r="D12" s="121">
        <v>44140</v>
      </c>
      <c r="E12" s="121">
        <v>44154</v>
      </c>
      <c r="F12" s="120" t="s">
        <v>332</v>
      </c>
      <c r="G12" s="120">
        <v>500</v>
      </c>
    </row>
    <row r="13" spans="1:8">
      <c r="A13" s="106"/>
      <c r="B13" s="140" t="s">
        <v>115</v>
      </c>
      <c r="C13" s="141"/>
      <c r="D13" s="141"/>
      <c r="E13" s="141"/>
      <c r="F13" s="142"/>
      <c r="G13" s="119">
        <v>500</v>
      </c>
    </row>
    <row r="15" spans="1:8">
      <c r="A15" s="143"/>
      <c r="B15" s="145" t="s">
        <v>331</v>
      </c>
      <c r="C15" s="146"/>
      <c r="D15" s="146"/>
      <c r="E15" s="146"/>
      <c r="F15" s="146"/>
      <c r="G15" s="147"/>
    </row>
    <row r="16" spans="1:8">
      <c r="A16" s="144"/>
      <c r="B16" s="148"/>
      <c r="C16" s="149"/>
      <c r="D16" s="149"/>
      <c r="E16" s="149"/>
      <c r="F16" s="149"/>
      <c r="G16" s="150"/>
      <c r="H16" s="101" t="s">
        <v>268</v>
      </c>
    </row>
    <row r="17" spans="1:8">
      <c r="A17" s="106"/>
      <c r="B17" s="120" t="s">
        <v>330</v>
      </c>
      <c r="C17" s="120">
        <v>1265</v>
      </c>
      <c r="D17" s="121">
        <v>44140</v>
      </c>
      <c r="E17" s="121">
        <v>44154</v>
      </c>
      <c r="F17" s="120" t="s">
        <v>329</v>
      </c>
      <c r="G17" s="120">
        <v>500</v>
      </c>
    </row>
    <row r="18" spans="1:8">
      <c r="A18" s="106"/>
      <c r="B18" s="140" t="s">
        <v>115</v>
      </c>
      <c r="C18" s="141"/>
      <c r="D18" s="141"/>
      <c r="E18" s="141"/>
      <c r="F18" s="142"/>
      <c r="G18" s="119">
        <v>500</v>
      </c>
    </row>
    <row r="20" spans="1:8">
      <c r="A20" s="143"/>
      <c r="B20" s="145" t="s">
        <v>129</v>
      </c>
      <c r="C20" s="146"/>
      <c r="D20" s="146"/>
      <c r="E20" s="146"/>
      <c r="F20" s="146"/>
      <c r="G20" s="147"/>
    </row>
    <row r="21" spans="1:8">
      <c r="A21" s="144"/>
      <c r="B21" s="148"/>
      <c r="C21" s="149"/>
      <c r="D21" s="149"/>
      <c r="E21" s="149"/>
      <c r="F21" s="149"/>
      <c r="G21" s="150"/>
    </row>
    <row r="22" spans="1:8">
      <c r="A22" s="106"/>
      <c r="B22" s="120" t="s">
        <v>328</v>
      </c>
      <c r="C22" s="120">
        <v>1256</v>
      </c>
      <c r="D22" s="121">
        <v>44140</v>
      </c>
      <c r="E22" s="121">
        <v>44154</v>
      </c>
      <c r="F22" s="120" t="s">
        <v>327</v>
      </c>
      <c r="G22" s="120">
        <v>500</v>
      </c>
    </row>
    <row r="23" spans="1:8">
      <c r="A23" s="106"/>
      <c r="B23" s="140" t="s">
        <v>115</v>
      </c>
      <c r="C23" s="141"/>
      <c r="D23" s="141"/>
      <c r="E23" s="141"/>
      <c r="F23" s="142"/>
      <c r="G23" s="119">
        <v>500</v>
      </c>
      <c r="H23" s="101" t="s">
        <v>293</v>
      </c>
    </row>
    <row r="25" spans="1:8">
      <c r="A25" s="143"/>
      <c r="B25" s="145" t="s">
        <v>130</v>
      </c>
      <c r="C25" s="146"/>
      <c r="D25" s="146"/>
      <c r="E25" s="146"/>
      <c r="F25" s="146"/>
      <c r="G25" s="147"/>
    </row>
    <row r="26" spans="1:8">
      <c r="A26" s="144"/>
      <c r="B26" s="148"/>
      <c r="C26" s="149"/>
      <c r="D26" s="149"/>
      <c r="E26" s="149"/>
      <c r="F26" s="149"/>
      <c r="G26" s="150"/>
    </row>
    <row r="27" spans="1:8">
      <c r="A27" s="106"/>
      <c r="B27" s="120" t="s">
        <v>326</v>
      </c>
      <c r="C27" s="120">
        <v>1236</v>
      </c>
      <c r="D27" s="121">
        <v>44140</v>
      </c>
      <c r="E27" s="121">
        <v>44154</v>
      </c>
      <c r="F27" s="120" t="s">
        <v>325</v>
      </c>
      <c r="G27" s="120">
        <v>500</v>
      </c>
    </row>
    <row r="28" spans="1:8">
      <c r="A28" s="106"/>
      <c r="B28" s="140" t="s">
        <v>115</v>
      </c>
      <c r="C28" s="141"/>
      <c r="D28" s="141"/>
      <c r="E28" s="141"/>
      <c r="F28" s="142"/>
      <c r="G28" s="119">
        <v>500</v>
      </c>
      <c r="H28" s="101" t="s">
        <v>324</v>
      </c>
    </row>
    <row r="30" spans="1:8">
      <c r="A30" s="143"/>
      <c r="B30" s="145" t="s">
        <v>323</v>
      </c>
      <c r="C30" s="146"/>
      <c r="D30" s="146"/>
      <c r="E30" s="146"/>
      <c r="F30" s="146"/>
      <c r="G30" s="147"/>
    </row>
    <row r="31" spans="1:8">
      <c r="A31" s="144"/>
      <c r="B31" s="148"/>
      <c r="C31" s="149"/>
      <c r="D31" s="149"/>
      <c r="E31" s="149"/>
      <c r="F31" s="149"/>
      <c r="G31" s="150"/>
      <c r="H31" s="101" t="s">
        <v>303</v>
      </c>
    </row>
    <row r="32" spans="1:8">
      <c r="A32" s="106"/>
      <c r="B32" s="120" t="s">
        <v>322</v>
      </c>
      <c r="C32" s="120">
        <v>1233</v>
      </c>
      <c r="D32" s="121">
        <v>44140</v>
      </c>
      <c r="E32" s="121">
        <v>44154</v>
      </c>
      <c r="F32" s="120" t="s">
        <v>321</v>
      </c>
      <c r="G32" s="120">
        <v>1200</v>
      </c>
    </row>
    <row r="33" spans="1:8">
      <c r="A33" s="106"/>
      <c r="B33" s="140" t="s">
        <v>115</v>
      </c>
      <c r="C33" s="141"/>
      <c r="D33" s="141"/>
      <c r="E33" s="141"/>
      <c r="F33" s="142"/>
      <c r="G33" s="119">
        <v>1200</v>
      </c>
    </row>
    <row r="35" spans="1:8">
      <c r="A35" s="143"/>
      <c r="B35" s="145" t="s">
        <v>131</v>
      </c>
      <c r="C35" s="146"/>
      <c r="D35" s="146"/>
      <c r="E35" s="146"/>
      <c r="F35" s="146"/>
      <c r="G35" s="147"/>
    </row>
    <row r="36" spans="1:8">
      <c r="A36" s="144"/>
      <c r="B36" s="148"/>
      <c r="C36" s="149"/>
      <c r="D36" s="149"/>
      <c r="E36" s="149"/>
      <c r="F36" s="149"/>
      <c r="G36" s="150"/>
      <c r="H36" s="101" t="s">
        <v>268</v>
      </c>
    </row>
    <row r="37" spans="1:8">
      <c r="A37" s="106"/>
      <c r="B37" s="120" t="s">
        <v>320</v>
      </c>
      <c r="C37" s="120">
        <v>1243</v>
      </c>
      <c r="D37" s="121">
        <v>44140</v>
      </c>
      <c r="E37" s="121">
        <v>44154</v>
      </c>
      <c r="F37" s="120" t="s">
        <v>319</v>
      </c>
      <c r="G37" s="120">
        <v>1000</v>
      </c>
    </row>
    <row r="38" spans="1:8">
      <c r="A38" s="106"/>
      <c r="B38" s="120" t="s">
        <v>318</v>
      </c>
      <c r="C38" s="120">
        <v>1275</v>
      </c>
      <c r="D38" s="121">
        <v>44166</v>
      </c>
      <c r="E38" s="121">
        <v>44180</v>
      </c>
      <c r="F38" s="120" t="s">
        <v>317</v>
      </c>
      <c r="G38" s="120">
        <v>490</v>
      </c>
    </row>
    <row r="39" spans="1:8">
      <c r="A39" s="106"/>
      <c r="B39" s="140" t="s">
        <v>115</v>
      </c>
      <c r="C39" s="141"/>
      <c r="D39" s="141"/>
      <c r="E39" s="141"/>
      <c r="F39" s="142"/>
      <c r="G39" s="119">
        <v>1490</v>
      </c>
    </row>
    <row r="41" spans="1:8">
      <c r="A41" s="143"/>
      <c r="B41" s="145" t="s">
        <v>316</v>
      </c>
      <c r="C41" s="146"/>
      <c r="D41" s="146"/>
      <c r="E41" s="146"/>
      <c r="F41" s="146"/>
      <c r="G41" s="147"/>
    </row>
    <row r="42" spans="1:8">
      <c r="A42" s="144"/>
      <c r="B42" s="148"/>
      <c r="C42" s="149"/>
      <c r="D42" s="149"/>
      <c r="E42" s="149"/>
      <c r="F42" s="149"/>
      <c r="G42" s="150"/>
    </row>
    <row r="43" spans="1:8">
      <c r="A43" s="106"/>
      <c r="B43" s="120" t="s">
        <v>315</v>
      </c>
      <c r="C43" s="120">
        <v>1262</v>
      </c>
      <c r="D43" s="121">
        <v>44140</v>
      </c>
      <c r="E43" s="121">
        <v>44154</v>
      </c>
      <c r="F43" s="120" t="s">
        <v>314</v>
      </c>
      <c r="G43" s="120">
        <v>500</v>
      </c>
    </row>
    <row r="44" spans="1:8">
      <c r="A44" s="106"/>
      <c r="B44" s="123">
        <v>44197</v>
      </c>
      <c r="C44" s="122"/>
      <c r="D44" s="121">
        <v>44561</v>
      </c>
      <c r="E44" s="122"/>
      <c r="F44" s="120" t="s">
        <v>313</v>
      </c>
      <c r="G44" s="120">
        <v>-300</v>
      </c>
    </row>
    <row r="45" spans="1:8">
      <c r="A45" s="106"/>
      <c r="B45" s="140" t="s">
        <v>115</v>
      </c>
      <c r="C45" s="141"/>
      <c r="D45" s="141"/>
      <c r="E45" s="141"/>
      <c r="F45" s="142"/>
      <c r="G45" s="119">
        <v>200</v>
      </c>
      <c r="H45" s="101" t="s">
        <v>312</v>
      </c>
    </row>
    <row r="47" spans="1:8" ht="15.5" customHeight="1">
      <c r="A47" s="143"/>
      <c r="B47" s="145" t="s">
        <v>132</v>
      </c>
      <c r="C47" s="146"/>
      <c r="D47" s="146"/>
      <c r="E47" s="146"/>
      <c r="F47" s="146"/>
      <c r="G47" s="147"/>
      <c r="H47" s="101" t="s">
        <v>268</v>
      </c>
    </row>
    <row r="48" spans="1:8">
      <c r="A48" s="144"/>
      <c r="B48" s="148"/>
      <c r="C48" s="149"/>
      <c r="D48" s="149"/>
      <c r="E48" s="149"/>
      <c r="F48" s="149"/>
      <c r="G48" s="150"/>
    </row>
    <row r="49" spans="1:8">
      <c r="A49" s="106"/>
      <c r="B49" s="120" t="s">
        <v>311</v>
      </c>
      <c r="C49" s="120">
        <v>1220</v>
      </c>
      <c r="D49" s="121">
        <v>44140</v>
      </c>
      <c r="E49" s="121">
        <v>44154</v>
      </c>
      <c r="F49" s="120" t="s">
        <v>310</v>
      </c>
      <c r="G49" s="120">
        <v>500</v>
      </c>
    </row>
    <row r="50" spans="1:8">
      <c r="A50" s="106"/>
      <c r="B50" s="123" t="s">
        <v>115</v>
      </c>
      <c r="C50" s="122"/>
      <c r="D50" s="121"/>
      <c r="E50" s="122"/>
      <c r="F50" s="120"/>
      <c r="G50" s="120">
        <v>500</v>
      </c>
    </row>
    <row r="52" spans="1:8" ht="15.5" customHeight="1">
      <c r="A52" s="143"/>
      <c r="B52" s="145" t="s">
        <v>133</v>
      </c>
      <c r="C52" s="146"/>
      <c r="D52" s="146"/>
      <c r="E52" s="146"/>
      <c r="F52" s="146"/>
      <c r="G52" s="147"/>
      <c r="H52" s="101" t="s">
        <v>268</v>
      </c>
    </row>
    <row r="53" spans="1:8">
      <c r="A53" s="144"/>
      <c r="B53" s="148"/>
      <c r="C53" s="149"/>
      <c r="D53" s="149"/>
      <c r="E53" s="149"/>
      <c r="F53" s="149"/>
      <c r="G53" s="150"/>
    </row>
    <row r="54" spans="1:8">
      <c r="A54" s="106"/>
      <c r="B54" s="120" t="s">
        <v>309</v>
      </c>
      <c r="C54" s="120">
        <v>1258</v>
      </c>
      <c r="D54" s="121">
        <v>44140</v>
      </c>
      <c r="E54" s="121">
        <v>44154</v>
      </c>
      <c r="F54" s="120" t="s">
        <v>308</v>
      </c>
      <c r="G54" s="120">
        <v>500</v>
      </c>
    </row>
    <row r="55" spans="1:8">
      <c r="A55" s="106"/>
      <c r="B55" s="123" t="s">
        <v>115</v>
      </c>
      <c r="C55" s="122"/>
      <c r="D55" s="121"/>
      <c r="E55" s="122"/>
      <c r="F55" s="120"/>
      <c r="G55" s="120">
        <v>500</v>
      </c>
    </row>
    <row r="57" spans="1:8">
      <c r="A57" s="143"/>
      <c r="B57" s="145" t="s">
        <v>134</v>
      </c>
      <c r="C57" s="146"/>
      <c r="D57" s="146"/>
      <c r="E57" s="146"/>
      <c r="F57" s="146"/>
      <c r="G57" s="147"/>
    </row>
    <row r="58" spans="1:8">
      <c r="A58" s="144"/>
      <c r="B58" s="148"/>
      <c r="C58" s="149"/>
      <c r="D58" s="149"/>
      <c r="E58" s="149"/>
      <c r="F58" s="149"/>
      <c r="G58" s="150"/>
      <c r="H58" s="101" t="s">
        <v>275</v>
      </c>
    </row>
    <row r="59" spans="1:8">
      <c r="A59" s="106"/>
      <c r="B59" s="120" t="s">
        <v>307</v>
      </c>
      <c r="C59" s="120">
        <v>1234</v>
      </c>
      <c r="D59" s="121">
        <v>44140</v>
      </c>
      <c r="E59" s="121">
        <v>44154</v>
      </c>
      <c r="F59" s="120" t="s">
        <v>306</v>
      </c>
      <c r="G59" s="120">
        <v>500</v>
      </c>
    </row>
    <row r="60" spans="1:8">
      <c r="A60" s="106"/>
      <c r="B60" s="120" t="s">
        <v>305</v>
      </c>
      <c r="C60" s="120">
        <v>1271</v>
      </c>
      <c r="D60" s="121">
        <v>44166</v>
      </c>
      <c r="E60" s="121">
        <v>44180</v>
      </c>
      <c r="F60" s="120" t="s">
        <v>304</v>
      </c>
      <c r="G60" s="120">
        <v>130</v>
      </c>
    </row>
    <row r="61" spans="1:8">
      <c r="A61" s="106"/>
      <c r="B61" s="140" t="s">
        <v>115</v>
      </c>
      <c r="C61" s="141"/>
      <c r="D61" s="141"/>
      <c r="E61" s="141"/>
      <c r="F61" s="142"/>
      <c r="G61" s="119">
        <v>630</v>
      </c>
    </row>
    <row r="63" spans="1:8">
      <c r="A63" s="143"/>
      <c r="B63" s="145" t="s">
        <v>135</v>
      </c>
      <c r="C63" s="146"/>
      <c r="D63" s="146"/>
      <c r="E63" s="146"/>
      <c r="F63" s="146"/>
      <c r="G63" s="147"/>
    </row>
    <row r="64" spans="1:8">
      <c r="A64" s="144"/>
      <c r="B64" s="148"/>
      <c r="C64" s="149"/>
      <c r="D64" s="149"/>
      <c r="E64" s="149"/>
      <c r="F64" s="149"/>
      <c r="G64" s="150"/>
      <c r="H64" s="101" t="s">
        <v>303</v>
      </c>
    </row>
    <row r="65" spans="1:8">
      <c r="A65" s="106"/>
      <c r="B65" s="120" t="s">
        <v>302</v>
      </c>
      <c r="C65" s="120">
        <v>1278</v>
      </c>
      <c r="D65" s="121">
        <v>44166</v>
      </c>
      <c r="E65" s="121">
        <v>44180</v>
      </c>
      <c r="F65" s="120" t="s">
        <v>301</v>
      </c>
      <c r="G65" s="120">
        <v>4645</v>
      </c>
    </row>
    <row r="66" spans="1:8">
      <c r="A66" s="106"/>
      <c r="B66" s="140" t="s">
        <v>115</v>
      </c>
      <c r="C66" s="141"/>
      <c r="D66" s="141"/>
      <c r="E66" s="141"/>
      <c r="F66" s="142"/>
      <c r="G66" s="119">
        <v>4645</v>
      </c>
    </row>
    <row r="68" spans="1:8">
      <c r="A68" s="143"/>
      <c r="B68" s="145" t="s">
        <v>300</v>
      </c>
      <c r="C68" s="146"/>
      <c r="D68" s="146"/>
      <c r="E68" s="146"/>
      <c r="F68" s="146"/>
      <c r="G68" s="147"/>
    </row>
    <row r="69" spans="1:8">
      <c r="A69" s="144"/>
      <c r="B69" s="148"/>
      <c r="C69" s="149"/>
      <c r="D69" s="149"/>
      <c r="E69" s="149"/>
      <c r="F69" s="149"/>
      <c r="G69" s="150"/>
    </row>
    <row r="70" spans="1:8">
      <c r="A70" s="106"/>
      <c r="B70" s="120" t="s">
        <v>299</v>
      </c>
      <c r="C70" s="120">
        <v>1231</v>
      </c>
      <c r="D70" s="121">
        <v>44140</v>
      </c>
      <c r="E70" s="121">
        <v>44154</v>
      </c>
      <c r="F70" s="120" t="s">
        <v>298</v>
      </c>
      <c r="G70" s="120">
        <v>1200</v>
      </c>
    </row>
    <row r="71" spans="1:8">
      <c r="A71" s="106"/>
      <c r="B71" s="140" t="s">
        <v>115</v>
      </c>
      <c r="C71" s="141"/>
      <c r="D71" s="141"/>
      <c r="E71" s="141"/>
      <c r="F71" s="142"/>
      <c r="G71" s="119">
        <v>1200</v>
      </c>
      <c r="H71" s="101" t="s">
        <v>272</v>
      </c>
    </row>
    <row r="73" spans="1:8">
      <c r="A73" s="143"/>
      <c r="B73" s="145" t="s">
        <v>297</v>
      </c>
      <c r="C73" s="146"/>
      <c r="D73" s="146"/>
      <c r="E73" s="146"/>
      <c r="F73" s="146"/>
      <c r="G73" s="147"/>
    </row>
    <row r="74" spans="1:8">
      <c r="A74" s="144"/>
      <c r="B74" s="148"/>
      <c r="C74" s="149"/>
      <c r="D74" s="149"/>
      <c r="E74" s="149"/>
      <c r="F74" s="149"/>
      <c r="G74" s="150"/>
      <c r="H74" s="101" t="s">
        <v>293</v>
      </c>
    </row>
    <row r="75" spans="1:8">
      <c r="A75" s="106"/>
      <c r="B75" s="120" t="s">
        <v>296</v>
      </c>
      <c r="C75" s="120">
        <v>1251</v>
      </c>
      <c r="D75" s="121">
        <v>44140</v>
      </c>
      <c r="E75" s="121">
        <v>44154</v>
      </c>
      <c r="F75" s="120" t="s">
        <v>295</v>
      </c>
      <c r="G75" s="120">
        <v>500</v>
      </c>
    </row>
    <row r="76" spans="1:8">
      <c r="A76" s="106"/>
      <c r="B76" s="140" t="s">
        <v>115</v>
      </c>
      <c r="C76" s="141"/>
      <c r="D76" s="141"/>
      <c r="E76" s="141"/>
      <c r="F76" s="142"/>
      <c r="G76" s="119">
        <v>500</v>
      </c>
    </row>
    <row r="78" spans="1:8">
      <c r="A78" s="143"/>
      <c r="B78" s="145" t="s">
        <v>294</v>
      </c>
      <c r="C78" s="146"/>
      <c r="D78" s="146"/>
      <c r="E78" s="146"/>
      <c r="F78" s="146"/>
      <c r="G78" s="147"/>
    </row>
    <row r="79" spans="1:8">
      <c r="A79" s="144"/>
      <c r="B79" s="148"/>
      <c r="C79" s="149"/>
      <c r="D79" s="149"/>
      <c r="E79" s="149"/>
      <c r="F79" s="149"/>
      <c r="G79" s="150"/>
      <c r="H79" s="101" t="s">
        <v>293</v>
      </c>
    </row>
    <row r="80" spans="1:8">
      <c r="A80" s="106"/>
      <c r="B80" s="120" t="s">
        <v>292</v>
      </c>
      <c r="C80" s="120">
        <v>1250</v>
      </c>
      <c r="D80" s="121">
        <v>44140</v>
      </c>
      <c r="E80" s="121">
        <v>44154</v>
      </c>
      <c r="F80" s="120" t="s">
        <v>291</v>
      </c>
      <c r="G80" s="120">
        <v>1200</v>
      </c>
    </row>
    <row r="81" spans="1:8">
      <c r="A81" s="106"/>
      <c r="B81" s="140" t="s">
        <v>115</v>
      </c>
      <c r="C81" s="141"/>
      <c r="D81" s="141"/>
      <c r="E81" s="141"/>
      <c r="F81" s="142"/>
      <c r="G81" s="119">
        <v>1200</v>
      </c>
    </row>
    <row r="83" spans="1:8">
      <c r="A83" s="143"/>
      <c r="B83" s="145" t="s">
        <v>290</v>
      </c>
      <c r="C83" s="146"/>
      <c r="D83" s="146"/>
      <c r="E83" s="146"/>
      <c r="F83" s="146"/>
      <c r="G83" s="147"/>
    </row>
    <row r="84" spans="1:8">
      <c r="A84" s="144"/>
      <c r="B84" s="148"/>
      <c r="C84" s="149"/>
      <c r="D84" s="149"/>
      <c r="E84" s="149"/>
      <c r="F84" s="149"/>
      <c r="G84" s="150"/>
      <c r="H84" s="101" t="s">
        <v>289</v>
      </c>
    </row>
    <row r="85" spans="1:8">
      <c r="A85" s="106"/>
      <c r="B85" s="120" t="s">
        <v>288</v>
      </c>
      <c r="C85" s="120">
        <v>1252</v>
      </c>
      <c r="D85" s="121">
        <v>44140</v>
      </c>
      <c r="E85" s="121">
        <v>44154</v>
      </c>
      <c r="F85" s="120" t="s">
        <v>287</v>
      </c>
      <c r="G85" s="120">
        <v>1200</v>
      </c>
    </row>
    <row r="86" spans="1:8">
      <c r="A86" s="106"/>
      <c r="B86" s="140" t="s">
        <v>115</v>
      </c>
      <c r="C86" s="141"/>
      <c r="D86" s="141"/>
      <c r="E86" s="141"/>
      <c r="F86" s="142"/>
      <c r="G86" s="119">
        <v>1200</v>
      </c>
    </row>
    <row r="88" spans="1:8">
      <c r="A88" s="143"/>
      <c r="B88" s="145" t="s">
        <v>136</v>
      </c>
      <c r="C88" s="146"/>
      <c r="D88" s="146"/>
      <c r="E88" s="146"/>
      <c r="F88" s="146"/>
      <c r="G88" s="147"/>
    </row>
    <row r="89" spans="1:8">
      <c r="A89" s="144"/>
      <c r="B89" s="148"/>
      <c r="C89" s="149"/>
      <c r="D89" s="149"/>
      <c r="E89" s="149"/>
      <c r="F89" s="149"/>
      <c r="G89" s="150"/>
      <c r="H89" s="101" t="s">
        <v>286</v>
      </c>
    </row>
    <row r="90" spans="1:8">
      <c r="A90" s="106"/>
      <c r="B90" s="120" t="s">
        <v>285</v>
      </c>
      <c r="C90" s="120">
        <v>1235</v>
      </c>
      <c r="D90" s="121">
        <v>44140</v>
      </c>
      <c r="E90" s="121">
        <v>44154</v>
      </c>
      <c r="F90" s="120" t="s">
        <v>284</v>
      </c>
      <c r="G90" s="120">
        <v>500</v>
      </c>
    </row>
    <row r="91" spans="1:8">
      <c r="A91" s="106"/>
      <c r="B91" s="140" t="s">
        <v>115</v>
      </c>
      <c r="C91" s="141"/>
      <c r="D91" s="141"/>
      <c r="E91" s="141"/>
      <c r="F91" s="142"/>
      <c r="G91" s="119">
        <v>500</v>
      </c>
    </row>
    <row r="93" spans="1:8">
      <c r="A93" s="143"/>
      <c r="B93" s="145" t="s">
        <v>137</v>
      </c>
      <c r="C93" s="146"/>
      <c r="D93" s="146"/>
      <c r="E93" s="146"/>
      <c r="F93" s="146"/>
      <c r="G93" s="147"/>
    </row>
    <row r="94" spans="1:8">
      <c r="A94" s="144"/>
      <c r="B94" s="148"/>
      <c r="C94" s="149"/>
      <c r="D94" s="149"/>
      <c r="E94" s="149"/>
      <c r="F94" s="149"/>
      <c r="G94" s="150"/>
      <c r="H94" s="101" t="s">
        <v>268</v>
      </c>
    </row>
    <row r="95" spans="1:8">
      <c r="A95" s="106"/>
      <c r="B95" s="120" t="s">
        <v>283</v>
      </c>
      <c r="C95" s="120">
        <v>1228</v>
      </c>
      <c r="D95" s="121">
        <v>44140</v>
      </c>
      <c r="E95" s="121">
        <v>44154</v>
      </c>
      <c r="F95" s="120" t="s">
        <v>282</v>
      </c>
      <c r="G95" s="120">
        <v>1200</v>
      </c>
    </row>
    <row r="96" spans="1:8">
      <c r="A96" s="106"/>
      <c r="B96" s="140" t="s">
        <v>115</v>
      </c>
      <c r="C96" s="141"/>
      <c r="D96" s="141"/>
      <c r="E96" s="141"/>
      <c r="F96" s="142"/>
      <c r="G96" s="119">
        <v>1200</v>
      </c>
    </row>
    <row r="98" spans="1:8">
      <c r="A98" s="143"/>
      <c r="B98" s="145" t="s">
        <v>281</v>
      </c>
      <c r="C98" s="146"/>
      <c r="D98" s="146"/>
      <c r="E98" s="146"/>
      <c r="F98" s="146"/>
      <c r="G98" s="147"/>
    </row>
    <row r="99" spans="1:8">
      <c r="A99" s="144"/>
      <c r="B99" s="148"/>
      <c r="C99" s="149"/>
      <c r="D99" s="149"/>
      <c r="E99" s="149"/>
      <c r="F99" s="149"/>
      <c r="G99" s="150"/>
      <c r="H99" s="101" t="s">
        <v>268</v>
      </c>
    </row>
    <row r="100" spans="1:8">
      <c r="A100" s="106"/>
      <c r="B100" s="120" t="s">
        <v>280</v>
      </c>
      <c r="C100" s="120">
        <v>1223</v>
      </c>
      <c r="D100" s="121">
        <v>44140</v>
      </c>
      <c r="E100" s="121">
        <v>44154</v>
      </c>
      <c r="F100" s="120" t="s">
        <v>279</v>
      </c>
      <c r="G100" s="120">
        <v>1200</v>
      </c>
    </row>
    <row r="101" spans="1:8">
      <c r="A101" s="106"/>
      <c r="B101" s="120" t="s">
        <v>278</v>
      </c>
      <c r="C101" s="120">
        <v>1268</v>
      </c>
      <c r="D101" s="121">
        <v>44166</v>
      </c>
      <c r="E101" s="121">
        <v>44180</v>
      </c>
      <c r="F101" s="120" t="s">
        <v>277</v>
      </c>
      <c r="G101" s="120">
        <v>150</v>
      </c>
    </row>
    <row r="102" spans="1:8">
      <c r="A102" s="106"/>
      <c r="B102" s="140" t="s">
        <v>115</v>
      </c>
      <c r="C102" s="141"/>
      <c r="D102" s="141"/>
      <c r="E102" s="141"/>
      <c r="F102" s="142"/>
      <c r="G102" s="119">
        <v>1350</v>
      </c>
    </row>
    <row r="104" spans="1:8">
      <c r="A104" s="143"/>
      <c r="B104" s="145" t="s">
        <v>276</v>
      </c>
      <c r="C104" s="146"/>
      <c r="D104" s="146"/>
      <c r="E104" s="146"/>
      <c r="F104" s="146"/>
      <c r="G104" s="147"/>
    </row>
    <row r="105" spans="1:8">
      <c r="A105" s="144"/>
      <c r="B105" s="148"/>
      <c r="C105" s="149"/>
      <c r="D105" s="149"/>
      <c r="E105" s="149"/>
      <c r="F105" s="149"/>
      <c r="G105" s="150"/>
      <c r="H105" s="101" t="s">
        <v>275</v>
      </c>
    </row>
    <row r="106" spans="1:8">
      <c r="A106" s="106"/>
      <c r="B106" s="120" t="s">
        <v>274</v>
      </c>
      <c r="C106" s="120">
        <v>1276</v>
      </c>
      <c r="D106" s="121">
        <v>44166</v>
      </c>
      <c r="E106" s="121">
        <v>44180</v>
      </c>
      <c r="F106" s="120" t="s">
        <v>273</v>
      </c>
      <c r="G106" s="120">
        <v>350</v>
      </c>
    </row>
    <row r="107" spans="1:8">
      <c r="A107" s="106"/>
      <c r="B107" s="140" t="s">
        <v>115</v>
      </c>
      <c r="C107" s="141"/>
      <c r="D107" s="141"/>
      <c r="E107" s="141"/>
      <c r="F107" s="142"/>
      <c r="G107" s="119">
        <v>350</v>
      </c>
    </row>
    <row r="109" spans="1:8">
      <c r="A109" s="143"/>
      <c r="B109" s="145" t="s">
        <v>138</v>
      </c>
      <c r="C109" s="146"/>
      <c r="D109" s="146"/>
      <c r="E109" s="146"/>
      <c r="F109" s="146"/>
      <c r="G109" s="147"/>
    </row>
    <row r="110" spans="1:8">
      <c r="A110" s="144"/>
      <c r="B110" s="148"/>
      <c r="C110" s="149"/>
      <c r="D110" s="149"/>
      <c r="E110" s="149"/>
      <c r="F110" s="149"/>
      <c r="G110" s="150"/>
      <c r="H110" s="101" t="s">
        <v>272</v>
      </c>
    </row>
    <row r="111" spans="1:8">
      <c r="A111" s="106"/>
      <c r="B111" s="120" t="s">
        <v>271</v>
      </c>
      <c r="C111" s="120">
        <v>1244</v>
      </c>
      <c r="D111" s="121">
        <v>44140</v>
      </c>
      <c r="E111" s="121">
        <v>44154</v>
      </c>
      <c r="F111" s="120" t="s">
        <v>270</v>
      </c>
      <c r="G111" s="120">
        <v>1200</v>
      </c>
    </row>
    <row r="112" spans="1:8">
      <c r="A112" s="106"/>
      <c r="B112" s="140" t="s">
        <v>115</v>
      </c>
      <c r="C112" s="141"/>
      <c r="D112" s="141"/>
      <c r="E112" s="141"/>
      <c r="F112" s="142"/>
      <c r="G112" s="119">
        <v>1200</v>
      </c>
    </row>
    <row r="114" spans="1:8">
      <c r="A114" s="143"/>
      <c r="B114" s="145" t="s">
        <v>269</v>
      </c>
      <c r="C114" s="146"/>
      <c r="D114" s="146"/>
      <c r="E114" s="146"/>
      <c r="F114" s="146"/>
      <c r="G114" s="147"/>
    </row>
    <row r="115" spans="1:8">
      <c r="A115" s="144"/>
      <c r="B115" s="148"/>
      <c r="C115" s="149"/>
      <c r="D115" s="149"/>
      <c r="E115" s="149"/>
      <c r="F115" s="149"/>
      <c r="G115" s="150"/>
      <c r="H115" s="101" t="s">
        <v>268</v>
      </c>
    </row>
    <row r="116" spans="1:8">
      <c r="A116" s="106"/>
      <c r="B116" s="120" t="s">
        <v>267</v>
      </c>
      <c r="C116" s="120">
        <v>1266</v>
      </c>
      <c r="D116" s="121">
        <v>44140</v>
      </c>
      <c r="E116" s="121">
        <v>44154</v>
      </c>
      <c r="F116" s="120" t="s">
        <v>266</v>
      </c>
      <c r="G116" s="120">
        <v>500</v>
      </c>
    </row>
    <row r="117" spans="1:8">
      <c r="A117" s="106"/>
      <c r="B117" s="140" t="s">
        <v>115</v>
      </c>
      <c r="C117" s="141"/>
      <c r="D117" s="141"/>
      <c r="E117" s="141"/>
      <c r="F117" s="142"/>
      <c r="G117" s="119">
        <v>500</v>
      </c>
    </row>
    <row r="118" spans="1:8">
      <c r="A118" s="106"/>
      <c r="B118" s="131"/>
      <c r="C118" s="132"/>
      <c r="D118" s="132"/>
      <c r="E118" s="132"/>
      <c r="F118" s="132"/>
      <c r="G118" s="133"/>
    </row>
    <row r="119" spans="1:8">
      <c r="A119" s="106"/>
      <c r="B119" s="137" t="s">
        <v>139</v>
      </c>
      <c r="C119" s="138"/>
      <c r="D119" s="138"/>
      <c r="E119" s="138"/>
      <c r="F119" s="138"/>
      <c r="G119" s="139"/>
    </row>
    <row r="120" spans="1:8">
      <c r="A120" s="106"/>
      <c r="B120" s="137" t="s">
        <v>140</v>
      </c>
      <c r="C120" s="138"/>
      <c r="D120" s="138"/>
      <c r="E120" s="138"/>
      <c r="F120" s="139"/>
      <c r="G120" s="107">
        <v>20365</v>
      </c>
    </row>
  </sheetData>
  <mergeCells count="65">
    <mergeCell ref="A7:G7"/>
    <mergeCell ref="A10:A11"/>
    <mergeCell ref="B10:G11"/>
    <mergeCell ref="B13:F13"/>
    <mergeCell ref="A15:A16"/>
    <mergeCell ref="B15:G16"/>
    <mergeCell ref="B18:F18"/>
    <mergeCell ref="A20:A21"/>
    <mergeCell ref="B20:G21"/>
    <mergeCell ref="B23:F23"/>
    <mergeCell ref="A25:A26"/>
    <mergeCell ref="B25:G26"/>
    <mergeCell ref="B28:F28"/>
    <mergeCell ref="A30:A31"/>
    <mergeCell ref="B30:G31"/>
    <mergeCell ref="B33:F33"/>
    <mergeCell ref="A35:A36"/>
    <mergeCell ref="B35:G36"/>
    <mergeCell ref="A52:A53"/>
    <mergeCell ref="B52:G53"/>
    <mergeCell ref="A57:A58"/>
    <mergeCell ref="B57:G58"/>
    <mergeCell ref="B39:F39"/>
    <mergeCell ref="A41:A42"/>
    <mergeCell ref="B41:G42"/>
    <mergeCell ref="B45:F45"/>
    <mergeCell ref="A47:A48"/>
    <mergeCell ref="B47:G48"/>
    <mergeCell ref="B61:F61"/>
    <mergeCell ref="A63:A64"/>
    <mergeCell ref="B63:G64"/>
    <mergeCell ref="B66:F66"/>
    <mergeCell ref="A68:A69"/>
    <mergeCell ref="B68:G69"/>
    <mergeCell ref="B71:F71"/>
    <mergeCell ref="A73:A74"/>
    <mergeCell ref="B73:G74"/>
    <mergeCell ref="B76:F76"/>
    <mergeCell ref="A78:A79"/>
    <mergeCell ref="B78:G79"/>
    <mergeCell ref="B81:F81"/>
    <mergeCell ref="A83:A84"/>
    <mergeCell ref="B83:G84"/>
    <mergeCell ref="B86:F86"/>
    <mergeCell ref="A88:A89"/>
    <mergeCell ref="B88:G89"/>
    <mergeCell ref="B91:F91"/>
    <mergeCell ref="A93:A94"/>
    <mergeCell ref="B93:G94"/>
    <mergeCell ref="B96:F96"/>
    <mergeCell ref="A98:A99"/>
    <mergeCell ref="B98:G99"/>
    <mergeCell ref="B102:F102"/>
    <mergeCell ref="A104:A105"/>
    <mergeCell ref="B104:G105"/>
    <mergeCell ref="B107:F107"/>
    <mergeCell ref="A109:A110"/>
    <mergeCell ref="B109:G110"/>
    <mergeCell ref="B120:F120"/>
    <mergeCell ref="B112:F112"/>
    <mergeCell ref="A114:A115"/>
    <mergeCell ref="B114:G115"/>
    <mergeCell ref="B117:F117"/>
    <mergeCell ref="B118:G118"/>
    <mergeCell ref="B119:G119"/>
  </mergeCells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8BCDB-C976-4C79-9094-68C5A22D9A11}">
  <dimension ref="A1"/>
  <sheetViews>
    <sheetView workbookViewId="0">
      <selection activeCell="A3" sqref="A3"/>
    </sheetView>
  </sheetViews>
  <sheetFormatPr baseColWidth="10" defaultRowHeight="14.5"/>
  <sheetData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23E0-8986-4F63-9F0F-33B2C61BA736}">
  <dimension ref="A1"/>
  <sheetViews>
    <sheetView workbookViewId="0">
      <selection activeCell="A2" sqref="A2"/>
    </sheetView>
  </sheetViews>
  <sheetFormatPr baseColWidth="10" defaultRowHeight="14.5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11</vt:i4>
      </vt:variant>
      <vt:variant>
        <vt:lpstr>Navngitte områder</vt:lpstr>
      </vt:variant>
      <vt:variant>
        <vt:i4>3</vt:i4>
      </vt:variant>
    </vt:vector>
  </HeadingPairs>
  <TitlesOfParts>
    <vt:vector size="14" baseType="lpstr">
      <vt:lpstr>Resultat 2020</vt:lpstr>
      <vt:lpstr>Balanse 2020</vt:lpstr>
      <vt:lpstr>Noter 2020</vt:lpstr>
      <vt:lpstr>Saldobalanse - (2020) (1)</vt:lpstr>
      <vt:lpstr>Saldobalanse foreløpig - (2020)</vt:lpstr>
      <vt:lpstr>1460 - Beholdn drakter etc</vt:lpstr>
      <vt:lpstr>1500 Kundespesifikasjon  </vt:lpstr>
      <vt:lpstr>1530 og 2400</vt:lpstr>
      <vt:lpstr>1920 Bank</vt:lpstr>
      <vt:lpstr>1926 Bank</vt:lpstr>
      <vt:lpstr>Saldobalanse 2019</vt:lpstr>
      <vt:lpstr>'Balanse 2020'!Utskriftsområde</vt:lpstr>
      <vt:lpstr>'Noter 2020'!Utskriftsområde</vt:lpstr>
      <vt:lpstr>'Resultat 2020'!Utskriftsområde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enra</dc:creator>
  <cp:lastModifiedBy>Øyvind Glendrange</cp:lastModifiedBy>
  <cp:lastPrinted>2020-02-25T08:03:08Z</cp:lastPrinted>
  <dcterms:created xsi:type="dcterms:W3CDTF">2014-03-15T08:21:06Z</dcterms:created>
  <dcterms:modified xsi:type="dcterms:W3CDTF">2021-02-04T19:34:26Z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26a644-be5d-489f-bf1d-9269cb07edbe_Enabled">
    <vt:lpwstr>True</vt:lpwstr>
  </property>
  <property fmtid="{D5CDD505-2E9C-101B-9397-08002B2CF9AE}" pid="3" name="MSIP_Label_c526a644-be5d-489f-bf1d-9269cb07edbe_SiteId">
    <vt:lpwstr>a8d61462-f252-44b2-bf6a-d7231960c041</vt:lpwstr>
  </property>
  <property fmtid="{D5CDD505-2E9C-101B-9397-08002B2CF9AE}" pid="4" name="MSIP_Label_c526a644-be5d-489f-bf1d-9269cb07edbe_Owner">
    <vt:lpwstr>oyvind.glendrange@statnett.no</vt:lpwstr>
  </property>
  <property fmtid="{D5CDD505-2E9C-101B-9397-08002B2CF9AE}" pid="5" name="MSIP_Label_c526a644-be5d-489f-bf1d-9269cb07edbe_SetDate">
    <vt:lpwstr>2019-02-05T15:52:24.7567713Z</vt:lpwstr>
  </property>
  <property fmtid="{D5CDD505-2E9C-101B-9397-08002B2CF9AE}" pid="6" name="MSIP_Label_c526a644-be5d-489f-bf1d-9269cb07edbe_Name">
    <vt:lpwstr>Annet</vt:lpwstr>
  </property>
  <property fmtid="{D5CDD505-2E9C-101B-9397-08002B2CF9AE}" pid="7" name="MSIP_Label_c526a644-be5d-489f-bf1d-9269cb07edbe_Application">
    <vt:lpwstr>Microsoft Azure Information Protection</vt:lpwstr>
  </property>
  <property fmtid="{D5CDD505-2E9C-101B-9397-08002B2CF9AE}" pid="8" name="MSIP_Label_c526a644-be5d-489f-bf1d-9269cb07edbe_Extended_MSFT_Method">
    <vt:lpwstr>Manual</vt:lpwstr>
  </property>
  <property fmtid="{D5CDD505-2E9C-101B-9397-08002B2CF9AE}" pid="9" name="MSIP_Label_53cc820c-7ecf-4d66-ad4f-3d23d4695006_Enabled">
    <vt:lpwstr>True</vt:lpwstr>
  </property>
  <property fmtid="{D5CDD505-2E9C-101B-9397-08002B2CF9AE}" pid="10" name="MSIP_Label_53cc820c-7ecf-4d66-ad4f-3d23d4695006_SiteId">
    <vt:lpwstr>a8d61462-f252-44b2-bf6a-d7231960c041</vt:lpwstr>
  </property>
  <property fmtid="{D5CDD505-2E9C-101B-9397-08002B2CF9AE}" pid="11" name="MSIP_Label_53cc820c-7ecf-4d66-ad4f-3d23d4695006_Owner">
    <vt:lpwstr>oyvind.glendrange@statnett.no</vt:lpwstr>
  </property>
  <property fmtid="{D5CDD505-2E9C-101B-9397-08002B2CF9AE}" pid="12" name="MSIP_Label_53cc820c-7ecf-4d66-ad4f-3d23d4695006_SetDate">
    <vt:lpwstr>2019-02-05T15:52:24.7567713Z</vt:lpwstr>
  </property>
  <property fmtid="{D5CDD505-2E9C-101B-9397-08002B2CF9AE}" pid="13" name="MSIP_Label_53cc820c-7ecf-4d66-ad4f-3d23d4695006_Name">
    <vt:lpwstr>Ikke jobbrelatert</vt:lpwstr>
  </property>
  <property fmtid="{D5CDD505-2E9C-101B-9397-08002B2CF9AE}" pid="14" name="MSIP_Label_53cc820c-7ecf-4d66-ad4f-3d23d4695006_Application">
    <vt:lpwstr>Microsoft Azure Information Protection</vt:lpwstr>
  </property>
  <property fmtid="{D5CDD505-2E9C-101B-9397-08002B2CF9AE}" pid="15" name="MSIP_Label_53cc820c-7ecf-4d66-ad4f-3d23d4695006_Parent">
    <vt:lpwstr>c526a644-be5d-489f-bf1d-9269cb07edbe</vt:lpwstr>
  </property>
  <property fmtid="{D5CDD505-2E9C-101B-9397-08002B2CF9AE}" pid="16" name="MSIP_Label_53cc820c-7ecf-4d66-ad4f-3d23d4695006_Extended_MSFT_Method">
    <vt:lpwstr>Manual</vt:lpwstr>
  </property>
  <property fmtid="{D5CDD505-2E9C-101B-9397-08002B2CF9AE}" pid="17" name="Sensitivity">
    <vt:lpwstr>Annet Ikke jobbrelatert</vt:lpwstr>
  </property>
</Properties>
</file>