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5.xml" ContentType="application/vnd.ms-excel.person+xml"/>
  <Override PartName="/xl/persons/person4.xml" ContentType="application/vnd.ms-excel.person+xml"/>
  <Override PartName="/xl/persons/person3.xml" ContentType="application/vnd.ms-excel.person+xml"/>
  <Override PartName="/xl/persons/person2.xml" ContentType="application/vnd.ms-excel.person+xml"/>
  <Override PartName="/xl/persons/person.xml" ContentType="application/vnd.ms-excel.person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 20200917-1\OneDrive\Dokumenter\ÅL INKLUSIVE\KUNDER\ÅL IL\2024 TOTALT\"/>
    </mc:Choice>
  </mc:AlternateContent>
  <xr:revisionPtr revIDLastSave="0" documentId="13_ncr:1_{28A0EF61-6B26-4236-957F-84684EB4340F}" xr6:coauthVersionLast="47" xr6:coauthVersionMax="47" xr10:uidLastSave="{00000000-0000-0000-0000-000000000000}"/>
  <bookViews>
    <workbookView xWindow="-120" yWindow="-120" windowWidth="29040" windowHeight="15720" xr2:uid="{322695C1-83ED-468C-9988-2F35D668A131}"/>
  </bookViews>
  <sheets>
    <sheet name="Res og EK" sheetId="1" r:id="rId1"/>
    <sheet name="Mva komp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B20" i="1"/>
  <c r="G15" i="1"/>
  <c r="E13" i="1"/>
  <c r="I13" i="1"/>
  <c r="G8" i="1"/>
  <c r="G7" i="1"/>
  <c r="D17" i="2"/>
  <c r="C17" i="2"/>
  <c r="D27" i="1" l="1"/>
  <c r="C27" i="1"/>
  <c r="C28" i="1" s="1"/>
  <c r="B27" i="1"/>
  <c r="E26" i="1"/>
  <c r="E25" i="1"/>
  <c r="E24" i="1"/>
  <c r="D16" i="2"/>
  <c r="D15" i="2"/>
  <c r="D13" i="2"/>
  <c r="D12" i="2"/>
  <c r="D11" i="2"/>
  <c r="D10" i="2"/>
  <c r="D9" i="2"/>
  <c r="D8" i="2"/>
  <c r="D7" i="2"/>
  <c r="D3" i="2"/>
  <c r="C4" i="2"/>
  <c r="C36" i="2"/>
  <c r="C23" i="2"/>
  <c r="C27" i="2"/>
  <c r="I8" i="1"/>
  <c r="E27" i="1" l="1"/>
  <c r="E8" i="1"/>
  <c r="I5" i="1"/>
  <c r="C16" i="2"/>
  <c r="C15" i="2"/>
  <c r="C13" i="2"/>
  <c r="C12" i="2"/>
  <c r="C11" i="2"/>
  <c r="C10" i="2"/>
  <c r="C8" i="2"/>
  <c r="C7" i="2"/>
  <c r="B6" i="2"/>
  <c r="B36" i="2"/>
  <c r="C3" i="2"/>
  <c r="B4" i="2"/>
  <c r="E10" i="1"/>
  <c r="I10" i="1"/>
  <c r="D16" i="1" l="1"/>
  <c r="F16" i="1"/>
  <c r="G16" i="1"/>
  <c r="H16" i="1"/>
  <c r="B16" i="1"/>
  <c r="B29" i="1" s="1"/>
  <c r="C16" i="1"/>
  <c r="C20" i="1" s="1"/>
  <c r="C21" i="1" s="1"/>
  <c r="I15" i="1"/>
  <c r="E15" i="1"/>
  <c r="I14" i="1"/>
  <c r="E14" i="1"/>
  <c r="I12" i="1"/>
  <c r="E12" i="1"/>
  <c r="I11" i="1"/>
  <c r="E11" i="1"/>
  <c r="I9" i="1"/>
  <c r="E9" i="1"/>
  <c r="I7" i="1"/>
  <c r="E7" i="1"/>
  <c r="I6" i="1"/>
  <c r="E6" i="1"/>
  <c r="I3" i="1"/>
  <c r="I4" i="1"/>
  <c r="E4" i="1"/>
  <c r="I16" i="1" l="1"/>
  <c r="E3" i="1"/>
  <c r="E1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Bruker 20200917-1</author>
  </authors>
  <commentList>
    <comment ref="B29" authorId="0" shapeId="0" xr:uid="{6184A3F7-3BE1-43DC-9171-C85B1DA2F1D0}">
      <text>
        <r>
          <rPr>
            <b/>
            <sz val="9"/>
            <color indexed="81"/>
            <rFont val="Tahoma"/>
            <charset val="1"/>
          </rPr>
          <t>Bruker 20200917-1:</t>
        </r>
        <r>
          <rPr>
            <sz val="9"/>
            <color indexed="81"/>
            <rFont val="Tahoma"/>
            <charset val="1"/>
          </rPr>
          <t xml:space="preserve">
Beløpet vil bli lavere i 2025 jf. budsjett</t>
        </r>
      </text>
    </comment>
    <comment ref="B30" authorId="0" shapeId="0" xr:uid="{2C9422EF-61F2-4E8F-8D5C-80C519EBEAB9}">
      <text>
        <r>
          <rPr>
            <b/>
            <sz val="9"/>
            <color indexed="81"/>
            <rFont val="Tahoma"/>
            <charset val="1"/>
          </rPr>
          <t>Bruker 20200917-1:</t>
        </r>
        <r>
          <rPr>
            <sz val="9"/>
            <color indexed="81"/>
            <rFont val="Tahoma"/>
            <charset val="1"/>
          </rPr>
          <t xml:space="preserve">
NIFS lov 2-11(2)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Bruker 20200917-1</author>
  </authors>
  <commentList>
    <comment ref="C27" authorId="0" shapeId="0" xr:uid="{904E0D35-A96C-49F5-98CB-F68243D535B4}">
      <text>
        <r>
          <rPr>
            <b/>
            <sz val="9"/>
            <color indexed="81"/>
            <rFont val="Tahoma"/>
            <family val="2"/>
          </rPr>
          <t>Bruker 20200917-1:</t>
        </r>
        <r>
          <rPr>
            <sz val="9"/>
            <color indexed="81"/>
            <rFont val="Tahoma"/>
            <family val="2"/>
          </rPr>
          <t xml:space="preserve">
Trukket fra tap på krav kr 6 000
</t>
        </r>
      </text>
    </comment>
  </commentList>
</comments>
</file>

<file path=xl/sharedStrings.xml><?xml version="1.0" encoding="utf-8"?>
<sst xmlns="http://schemas.openxmlformats.org/spreadsheetml/2006/main" count="82" uniqueCount="51">
  <si>
    <t>Håndball</t>
  </si>
  <si>
    <t>Orientering</t>
  </si>
  <si>
    <t>Langrenn</t>
  </si>
  <si>
    <t>Svømming</t>
  </si>
  <si>
    <t>Fotball</t>
  </si>
  <si>
    <t>AU/Hovedlag</t>
  </si>
  <si>
    <t>Taekwondo</t>
  </si>
  <si>
    <t>Alpint</t>
  </si>
  <si>
    <t>Rekkert</t>
  </si>
  <si>
    <t>Sum</t>
  </si>
  <si>
    <t>Gruppe</t>
  </si>
  <si>
    <t>Inntekter</t>
  </si>
  <si>
    <t>Kostnader</t>
  </si>
  <si>
    <t>Resultat</t>
  </si>
  <si>
    <t>Finans</t>
  </si>
  <si>
    <t>Gjeld</t>
  </si>
  <si>
    <t>EK</t>
  </si>
  <si>
    <t>E-sport</t>
  </si>
  <si>
    <t>Anleggsmidl.Omløpsmidl.</t>
  </si>
  <si>
    <t>Klatre</t>
  </si>
  <si>
    <t>Breie-Kleivi</t>
  </si>
  <si>
    <t>Beregnet mva.komp.</t>
  </si>
  <si>
    <t>Utbetales 2024</t>
  </si>
  <si>
    <t>Utbetales 2025</t>
  </si>
  <si>
    <t>ÅL IL Mva. komp. Hovedlaget får utbetaling i des. Gruppene får påfølgende år.</t>
  </si>
  <si>
    <t>Gr.lag 2022</t>
  </si>
  <si>
    <t>Kostnader = gr.lag unntatt AU kor utdeling  trekkes fra.</t>
  </si>
  <si>
    <t>Sats</t>
  </si>
  <si>
    <t>Egenerklæring 27/4-23</t>
  </si>
  <si>
    <t>Utbetalt 2023</t>
  </si>
  <si>
    <t>Elvelangs AU/H</t>
  </si>
  <si>
    <t>Ut internt fra AU/H</t>
  </si>
  <si>
    <t>Friidrett</t>
  </si>
  <si>
    <t>ok</t>
  </si>
  <si>
    <t>Gr.lag 2023*</t>
  </si>
  <si>
    <t>* Ikkje revidert</t>
  </si>
  <si>
    <t>Alpint - WC Telemark</t>
  </si>
  <si>
    <t>Alpint - Bama</t>
  </si>
  <si>
    <t xml:space="preserve">Fotball - Ål cup </t>
  </si>
  <si>
    <t>Sum arr.</t>
  </si>
  <si>
    <t>Arrangementer (er inkl i gruppetall)</t>
  </si>
  <si>
    <t xml:space="preserve">Sum oms. uten arr. </t>
  </si>
  <si>
    <t>Revisjonsplikt grense</t>
  </si>
  <si>
    <t>Mva.komp</t>
  </si>
  <si>
    <t>ÅL IL resultat 2024 og Egenkapital 31 12 2024</t>
  </si>
  <si>
    <t xml:space="preserve">E-sport </t>
  </si>
  <si>
    <t>Ut internt fra Rekkert</t>
  </si>
  <si>
    <t xml:space="preserve">Sum oms. / Gr.lag mva komp </t>
  </si>
  <si>
    <t>11.2.2025 / lst</t>
  </si>
  <si>
    <t>søknad 30/4, revisorattestasjon innen 15/8, penger mottas i desember 2025</t>
  </si>
  <si>
    <t>Fra balanse prosjekter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</si>
</sst>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164" fontId="3" fillId="0" borderId="1" xfId="1" applyNumberFormat="1" applyFont="1" applyBorder="1"/>
    <xf numFmtId="164" fontId="2" fillId="0" borderId="1" xfId="1" applyNumberFormat="1" applyFont="1" applyBorder="1"/>
    <xf numFmtId="0" fontId="3" fillId="0" borderId="1" xfId="0" applyFont="1" applyBorder="1"/>
    <xf numFmtId="164" fontId="3" fillId="0" borderId="0" xfId="1" applyNumberFormat="1" applyFont="1"/>
    <xf numFmtId="0" fontId="4" fillId="0" borderId="1" xfId="0" applyFont="1" applyBorder="1"/>
    <xf numFmtId="0" fontId="5" fillId="0" borderId="0" xfId="0" applyFont="1"/>
    <xf numFmtId="0" fontId="6" fillId="0" borderId="0" xfId="0" applyFont="1"/>
    <xf numFmtId="0" fontId="5" fillId="0" borderId="1" xfId="0" applyFont="1" applyBorder="1"/>
    <xf numFmtId="0" fontId="6" fillId="0" borderId="1" xfId="0" applyFont="1" applyBorder="1"/>
    <xf numFmtId="9" fontId="6" fillId="0" borderId="0" xfId="0" applyNumberFormat="1" applyFont="1"/>
    <xf numFmtId="164" fontId="6" fillId="0" borderId="1" xfId="0" applyNumberFormat="1" applyFont="1" applyBorder="1"/>
    <xf numFmtId="0" fontId="7" fillId="0" borderId="0" xfId="0" applyFont="1"/>
    <xf numFmtId="0" fontId="7" fillId="0" borderId="1" xfId="0" applyFont="1" applyBorder="1"/>
    <xf numFmtId="164" fontId="3" fillId="0" borderId="1" xfId="1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6" fillId="2" borderId="1" xfId="0" applyNumberFormat="1" applyFont="1" applyFill="1" applyBorder="1"/>
    <xf numFmtId="164" fontId="6" fillId="3" borderId="1" xfId="0" applyNumberFormat="1" applyFont="1" applyFill="1" applyBorder="1"/>
    <xf numFmtId="1" fontId="6" fillId="0" borderId="1" xfId="0" applyNumberFormat="1" applyFont="1" applyBorder="1"/>
    <xf numFmtId="164" fontId="3" fillId="2" borderId="1" xfId="1" applyNumberFormat="1" applyFont="1" applyFill="1" applyBorder="1"/>
    <xf numFmtId="164" fontId="3" fillId="3" borderId="1" xfId="1" applyNumberFormat="1" applyFont="1" applyFill="1" applyBorder="1"/>
    <xf numFmtId="164" fontId="2" fillId="0" borderId="0" xfId="0" applyNumberFormat="1" applyFont="1"/>
    <xf numFmtId="3" fontId="2" fillId="0" borderId="0" xfId="0" applyNumberFormat="1" applyFont="1"/>
    <xf numFmtId="0" fontId="12" fillId="0" borderId="0" xfId="0" applyFont="1"/>
    <xf numFmtId="164" fontId="3" fillId="0" borderId="1" xfId="1" applyNumberFormat="1" applyFont="1" applyFill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13" Type="http://schemas.microsoft.com/office/2017/10/relationships/person" Target="persons/person5.xml"/><Relationship Id="rId3" Type="http://schemas.openxmlformats.org/officeDocument/2006/relationships/theme" Target="theme/theme1.xml"/><Relationship Id="rId12" Type="http://schemas.microsoft.com/office/2017/10/relationships/person" Target="persons/person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microsoft.com/office/2017/10/relationships/person" Target="persons/person3.xml"/><Relationship Id="rId5" Type="http://schemas.openxmlformats.org/officeDocument/2006/relationships/sharedStrings" Target="sharedStrings.xml"/><Relationship Id="rId10" Type="http://schemas.microsoft.com/office/2017/10/relationships/person" Target="persons/person2.xml"/><Relationship Id="rId4" Type="http://schemas.openxmlformats.org/officeDocument/2006/relationships/styles" Target="styles.xml"/><Relationship Id="rId14" Type="http://schemas.microsoft.com/office/2017/10/relationships/person" Target="persons/person.xml"/><Relationship Id="rId9" Type="http://schemas.microsoft.com/office/2017/10/relationships/person" Target="persons/person0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58372-B68A-4ADB-BC8D-6D5FCB4D9136}">
  <dimension ref="A1:I31"/>
  <sheetViews>
    <sheetView tabSelected="1" topLeftCell="A16" zoomScale="200" zoomScaleNormal="200" workbookViewId="0">
      <selection activeCell="B29" sqref="B29"/>
    </sheetView>
  </sheetViews>
  <sheetFormatPr baseColWidth="10" defaultColWidth="11.42578125" defaultRowHeight="15.75" x14ac:dyDescent="0.25"/>
  <cols>
    <col min="1" max="1" width="20.42578125" style="2" customWidth="1"/>
    <col min="2" max="3" width="14.140625" style="2" bestFit="1" customWidth="1"/>
    <col min="4" max="4" width="9.85546875" style="2" bestFit="1" customWidth="1"/>
    <col min="5" max="5" width="12.140625" style="2" bestFit="1" customWidth="1"/>
    <col min="6" max="6" width="14.140625" style="2" bestFit="1" customWidth="1"/>
    <col min="7" max="7" width="14.140625" style="2" customWidth="1"/>
    <col min="8" max="8" width="12.140625" style="2" bestFit="1" customWidth="1"/>
    <col min="9" max="9" width="14.140625" style="2" bestFit="1" customWidth="1"/>
    <col min="10" max="16384" width="11.42578125" style="2"/>
  </cols>
  <sheetData>
    <row r="1" spans="1:9" x14ac:dyDescent="0.25">
      <c r="A1" s="1" t="s">
        <v>44</v>
      </c>
    </row>
    <row r="2" spans="1:9" x14ac:dyDescent="0.25">
      <c r="A2" s="3" t="s">
        <v>10</v>
      </c>
      <c r="B2" s="3" t="s">
        <v>11</v>
      </c>
      <c r="C2" s="3" t="s">
        <v>12</v>
      </c>
      <c r="D2" s="3" t="s">
        <v>14</v>
      </c>
      <c r="E2" s="3" t="s">
        <v>13</v>
      </c>
      <c r="F2" s="3" t="s">
        <v>18</v>
      </c>
      <c r="G2" s="3"/>
      <c r="H2" s="3" t="s">
        <v>15</v>
      </c>
      <c r="I2" s="3" t="s">
        <v>16</v>
      </c>
    </row>
    <row r="3" spans="1:9" x14ac:dyDescent="0.25">
      <c r="A3" s="3" t="s">
        <v>7</v>
      </c>
      <c r="B3" s="4">
        <v>2232132</v>
      </c>
      <c r="C3" s="30">
        <v>-2260084</v>
      </c>
      <c r="D3" s="4">
        <v>38396</v>
      </c>
      <c r="E3" s="4">
        <f t="shared" ref="E3:E15" si="0">SUM(B3:D3)</f>
        <v>10444</v>
      </c>
      <c r="F3" s="4">
        <v>0</v>
      </c>
      <c r="G3" s="4">
        <v>1650611</v>
      </c>
      <c r="H3" s="4">
        <v>-207949</v>
      </c>
      <c r="I3" s="4">
        <f>F3+G3+H3</f>
        <v>1442662</v>
      </c>
    </row>
    <row r="4" spans="1:9" x14ac:dyDescent="0.25">
      <c r="A4" s="3" t="s">
        <v>5</v>
      </c>
      <c r="B4" s="4">
        <v>3364571</v>
      </c>
      <c r="C4" s="30">
        <v>-1986440</v>
      </c>
      <c r="D4" s="4">
        <v>101930</v>
      </c>
      <c r="E4" s="4">
        <f t="shared" si="0"/>
        <v>1480061</v>
      </c>
      <c r="F4" s="4">
        <v>0</v>
      </c>
      <c r="G4" s="4">
        <v>3585191</v>
      </c>
      <c r="H4" s="4">
        <v>-388493</v>
      </c>
      <c r="I4" s="4">
        <f t="shared" ref="I4:I15" si="1">SUM(F4:H4)</f>
        <v>3196698</v>
      </c>
    </row>
    <row r="5" spans="1:9" x14ac:dyDescent="0.25">
      <c r="A5" s="3" t="s">
        <v>20</v>
      </c>
      <c r="B5" s="4"/>
      <c r="C5" s="30"/>
      <c r="D5" s="4"/>
      <c r="E5" s="4"/>
      <c r="F5" s="4">
        <v>-129914</v>
      </c>
      <c r="G5" s="4">
        <v>779914</v>
      </c>
      <c r="H5" s="4">
        <v>-650000</v>
      </c>
      <c r="I5" s="4">
        <f t="shared" si="1"/>
        <v>0</v>
      </c>
    </row>
    <row r="6" spans="1:9" x14ac:dyDescent="0.25">
      <c r="A6" s="3" t="s">
        <v>45</v>
      </c>
      <c r="B6" s="4">
        <v>41533</v>
      </c>
      <c r="C6" s="30">
        <v>-60822</v>
      </c>
      <c r="D6" s="4">
        <v>59</v>
      </c>
      <c r="E6" s="4">
        <f t="shared" si="0"/>
        <v>-19230</v>
      </c>
      <c r="F6" s="4">
        <v>0</v>
      </c>
      <c r="G6" s="4">
        <v>9993</v>
      </c>
      <c r="H6" s="4">
        <v>0</v>
      </c>
      <c r="I6" s="4">
        <f t="shared" si="1"/>
        <v>9993</v>
      </c>
    </row>
    <row r="7" spans="1:9" x14ac:dyDescent="0.25">
      <c r="A7" s="3" t="s">
        <v>4</v>
      </c>
      <c r="B7" s="4">
        <v>1658977</v>
      </c>
      <c r="C7" s="30">
        <v>-1596351</v>
      </c>
      <c r="D7" s="4">
        <v>88021</v>
      </c>
      <c r="E7" s="4">
        <f t="shared" si="0"/>
        <v>150647</v>
      </c>
      <c r="F7" s="4">
        <v>0</v>
      </c>
      <c r="G7" s="4">
        <f>2398176+18000</f>
        <v>2416176</v>
      </c>
      <c r="H7" s="4">
        <v>-3450</v>
      </c>
      <c r="I7" s="4">
        <f t="shared" si="1"/>
        <v>2412726</v>
      </c>
    </row>
    <row r="8" spans="1:9" x14ac:dyDescent="0.25">
      <c r="A8" s="3" t="s">
        <v>32</v>
      </c>
      <c r="B8" s="4">
        <v>18957</v>
      </c>
      <c r="C8" s="30">
        <v>-27292</v>
      </c>
      <c r="D8" s="4">
        <v>314</v>
      </c>
      <c r="E8" s="4">
        <f t="shared" si="0"/>
        <v>-8021</v>
      </c>
      <c r="F8" s="4">
        <v>0</v>
      </c>
      <c r="G8" s="4">
        <f>135433</f>
        <v>135433</v>
      </c>
      <c r="H8" s="4"/>
      <c r="I8" s="4">
        <f t="shared" si="1"/>
        <v>135433</v>
      </c>
    </row>
    <row r="9" spans="1:9" x14ac:dyDescent="0.25">
      <c r="A9" s="3" t="s">
        <v>0</v>
      </c>
      <c r="B9" s="4">
        <v>916256</v>
      </c>
      <c r="C9" s="30">
        <v>-909464</v>
      </c>
      <c r="D9" s="4">
        <v>1151</v>
      </c>
      <c r="E9" s="4">
        <f t="shared" si="0"/>
        <v>7943</v>
      </c>
      <c r="F9" s="4">
        <v>0</v>
      </c>
      <c r="G9" s="4">
        <v>635448</v>
      </c>
      <c r="H9" s="4">
        <v>-69335</v>
      </c>
      <c r="I9" s="4">
        <f t="shared" si="1"/>
        <v>566113</v>
      </c>
    </row>
    <row r="10" spans="1:9" x14ac:dyDescent="0.25">
      <c r="A10" s="3" t="s">
        <v>19</v>
      </c>
      <c r="B10" s="4">
        <v>23848</v>
      </c>
      <c r="C10" s="30">
        <v>-6318</v>
      </c>
      <c r="D10" s="4">
        <v>160</v>
      </c>
      <c r="E10" s="4">
        <f t="shared" si="0"/>
        <v>17690</v>
      </c>
      <c r="F10" s="4">
        <v>0</v>
      </c>
      <c r="G10" s="4">
        <v>106918</v>
      </c>
      <c r="H10" s="4">
        <v>0</v>
      </c>
      <c r="I10" s="4">
        <f t="shared" si="1"/>
        <v>106918</v>
      </c>
    </row>
    <row r="11" spans="1:9" x14ac:dyDescent="0.25">
      <c r="A11" s="3" t="s">
        <v>2</v>
      </c>
      <c r="B11" s="4">
        <v>31980</v>
      </c>
      <c r="C11" s="30">
        <v>-20831</v>
      </c>
      <c r="D11" s="4">
        <v>7556</v>
      </c>
      <c r="E11" s="4">
        <f t="shared" si="0"/>
        <v>18705</v>
      </c>
      <c r="F11" s="4">
        <v>14000</v>
      </c>
      <c r="G11" s="4">
        <v>251644</v>
      </c>
      <c r="H11" s="4">
        <v>0</v>
      </c>
      <c r="I11" s="4">
        <f t="shared" si="1"/>
        <v>265644</v>
      </c>
    </row>
    <row r="12" spans="1:9" x14ac:dyDescent="0.25">
      <c r="A12" s="3" t="s">
        <v>1</v>
      </c>
      <c r="B12" s="4">
        <v>54136</v>
      </c>
      <c r="C12" s="30">
        <v>-94691</v>
      </c>
      <c r="D12" s="4">
        <v>29009</v>
      </c>
      <c r="E12" s="4">
        <f t="shared" si="0"/>
        <v>-11546</v>
      </c>
      <c r="F12" s="4">
        <v>0</v>
      </c>
      <c r="G12" s="4">
        <v>700764</v>
      </c>
      <c r="H12" s="4">
        <v>0</v>
      </c>
      <c r="I12" s="4">
        <f t="shared" si="1"/>
        <v>700764</v>
      </c>
    </row>
    <row r="13" spans="1:9" x14ac:dyDescent="0.25">
      <c r="A13" s="3" t="s">
        <v>8</v>
      </c>
      <c r="B13" s="4"/>
      <c r="C13" s="30">
        <v>-3588</v>
      </c>
      <c r="D13" s="4">
        <v>0</v>
      </c>
      <c r="E13" s="4">
        <f t="shared" si="0"/>
        <v>-3588</v>
      </c>
      <c r="F13" s="4">
        <v>0</v>
      </c>
      <c r="G13" s="4">
        <v>0</v>
      </c>
      <c r="H13" s="4">
        <v>0</v>
      </c>
      <c r="I13" s="4">
        <f t="shared" si="1"/>
        <v>0</v>
      </c>
    </row>
    <row r="14" spans="1:9" x14ac:dyDescent="0.25">
      <c r="A14" s="3" t="s">
        <v>3</v>
      </c>
      <c r="B14" s="4">
        <v>14207</v>
      </c>
      <c r="C14" s="30">
        <v>-20907</v>
      </c>
      <c r="D14" s="4">
        <v>2148</v>
      </c>
      <c r="E14" s="4">
        <f t="shared" si="0"/>
        <v>-4552</v>
      </c>
      <c r="F14" s="4">
        <v>0</v>
      </c>
      <c r="G14" s="4">
        <v>104646</v>
      </c>
      <c r="H14" s="4">
        <v>0</v>
      </c>
      <c r="I14" s="4">
        <f t="shared" si="1"/>
        <v>104646</v>
      </c>
    </row>
    <row r="15" spans="1:9" x14ac:dyDescent="0.25">
      <c r="A15" s="3" t="s">
        <v>6</v>
      </c>
      <c r="B15" s="4">
        <v>78965</v>
      </c>
      <c r="C15" s="30">
        <v>-101072</v>
      </c>
      <c r="D15" s="4">
        <v>66</v>
      </c>
      <c r="E15" s="4">
        <f t="shared" si="0"/>
        <v>-22041</v>
      </c>
      <c r="F15" s="4">
        <v>0</v>
      </c>
      <c r="G15" s="4">
        <f>23697+3930</f>
        <v>27627</v>
      </c>
      <c r="H15" s="4">
        <v>0</v>
      </c>
      <c r="I15" s="4">
        <f t="shared" si="1"/>
        <v>27627</v>
      </c>
    </row>
    <row r="16" spans="1:9" x14ac:dyDescent="0.25">
      <c r="A16" s="3" t="s">
        <v>9</v>
      </c>
      <c r="B16" s="5">
        <f t="shared" ref="B16:I16" si="2">SUM(B3:B15)</f>
        <v>8435562</v>
      </c>
      <c r="C16" s="5">
        <f t="shared" si="2"/>
        <v>-7087860</v>
      </c>
      <c r="D16" s="5">
        <f t="shared" si="2"/>
        <v>268810</v>
      </c>
      <c r="E16" s="5">
        <f t="shared" si="2"/>
        <v>1616512</v>
      </c>
      <c r="F16" s="5">
        <f t="shared" si="2"/>
        <v>-115914</v>
      </c>
      <c r="G16" s="5">
        <f t="shared" si="2"/>
        <v>10404365</v>
      </c>
      <c r="H16" s="5">
        <f t="shared" si="2"/>
        <v>-1319227</v>
      </c>
      <c r="I16" s="5">
        <f t="shared" si="2"/>
        <v>8969224</v>
      </c>
    </row>
    <row r="17" spans="1:9" x14ac:dyDescent="0.25">
      <c r="A17" s="16" t="s">
        <v>31</v>
      </c>
      <c r="B17" s="7">
        <v>-733310</v>
      </c>
      <c r="C17" s="4">
        <v>733310</v>
      </c>
      <c r="D17" s="4"/>
      <c r="E17" s="17" t="s">
        <v>33</v>
      </c>
      <c r="F17" s="4"/>
      <c r="G17" s="4"/>
      <c r="H17" s="4"/>
      <c r="I17" s="17" t="s">
        <v>33</v>
      </c>
    </row>
    <row r="18" spans="1:9" x14ac:dyDescent="0.25">
      <c r="A18" s="16" t="s">
        <v>46</v>
      </c>
      <c r="B18" s="4">
        <v>-3588</v>
      </c>
      <c r="C18" s="4">
        <v>3588</v>
      </c>
      <c r="D18" s="4"/>
      <c r="E18" s="4"/>
      <c r="F18" s="4"/>
      <c r="G18" s="4"/>
      <c r="H18" s="4"/>
      <c r="I18" s="4"/>
    </row>
    <row r="19" spans="1:9" x14ac:dyDescent="0.25">
      <c r="A19" s="16" t="s">
        <v>50</v>
      </c>
      <c r="B19" s="4">
        <v>-658698</v>
      </c>
      <c r="C19" s="4"/>
      <c r="D19" s="4"/>
      <c r="E19" s="4">
        <v>-658698</v>
      </c>
      <c r="F19" s="4"/>
      <c r="G19" s="4"/>
      <c r="H19" s="4"/>
      <c r="I19" s="4"/>
    </row>
    <row r="20" spans="1:9" s="1" customFormat="1" x14ac:dyDescent="0.25">
      <c r="A20" s="8" t="s">
        <v>47</v>
      </c>
      <c r="B20" s="5">
        <f>SUM(B16:B19)</f>
        <v>7039966</v>
      </c>
      <c r="C20" s="5">
        <f>SUM(C16:C18)</f>
        <v>-6350962</v>
      </c>
      <c r="D20" s="5"/>
      <c r="E20" s="5">
        <f>E16+E19</f>
        <v>957814</v>
      </c>
      <c r="F20" s="5"/>
      <c r="G20" s="5"/>
      <c r="H20" s="5"/>
      <c r="I20" s="5"/>
    </row>
    <row r="21" spans="1:9" x14ac:dyDescent="0.25">
      <c r="A21" s="2" t="s">
        <v>21</v>
      </c>
      <c r="B21" s="7"/>
      <c r="C21" s="7">
        <f>C20*0.08</f>
        <v>-508076.96</v>
      </c>
      <c r="D21" s="7" t="s">
        <v>49</v>
      </c>
      <c r="E21" s="7"/>
      <c r="F21" s="7"/>
      <c r="G21" s="7"/>
      <c r="H21" s="7"/>
      <c r="I21" s="7"/>
    </row>
    <row r="22" spans="1:9" x14ac:dyDescent="0.25">
      <c r="B22" s="7"/>
      <c r="C22" s="7"/>
      <c r="D22" s="7"/>
      <c r="E22" s="7"/>
      <c r="F22" s="7"/>
      <c r="G22" s="7"/>
      <c r="H22" s="7"/>
      <c r="I22" s="7"/>
    </row>
    <row r="23" spans="1:9" x14ac:dyDescent="0.25">
      <c r="A23" s="1" t="s">
        <v>40</v>
      </c>
      <c r="B23" s="7"/>
      <c r="C23" s="7"/>
      <c r="D23" s="7"/>
      <c r="E23" s="7"/>
      <c r="F23" s="7"/>
      <c r="G23" s="7"/>
      <c r="H23" s="7"/>
      <c r="I23" s="7"/>
    </row>
    <row r="24" spans="1:9" x14ac:dyDescent="0.25">
      <c r="A24" s="6" t="s">
        <v>36</v>
      </c>
      <c r="B24" s="4">
        <v>1005442</v>
      </c>
      <c r="C24" s="4">
        <v>-892614</v>
      </c>
      <c r="D24" s="4">
        <v>0</v>
      </c>
      <c r="E24" s="4">
        <f>SUM(B24:D24)</f>
        <v>112828</v>
      </c>
      <c r="F24" s="7"/>
      <c r="G24" s="7"/>
      <c r="H24" s="7"/>
      <c r="I24" s="7"/>
    </row>
    <row r="25" spans="1:9" x14ac:dyDescent="0.25">
      <c r="A25" s="6" t="s">
        <v>37</v>
      </c>
      <c r="B25" s="4">
        <v>802810</v>
      </c>
      <c r="C25" s="4">
        <v>-873887</v>
      </c>
      <c r="D25" s="4">
        <v>-1106</v>
      </c>
      <c r="E25" s="4">
        <f>SUM(B25:D25)</f>
        <v>-72183</v>
      </c>
      <c r="F25" s="7"/>
      <c r="G25" s="7"/>
      <c r="H25" s="7"/>
      <c r="I25" s="7"/>
    </row>
    <row r="26" spans="1:9" x14ac:dyDescent="0.25">
      <c r="A26" s="6" t="s">
        <v>38</v>
      </c>
      <c r="B26" s="4">
        <v>484371</v>
      </c>
      <c r="C26" s="4">
        <v>-324993</v>
      </c>
      <c r="D26" s="4"/>
      <c r="E26" s="4">
        <f>SUM(B26:D26)</f>
        <v>159378</v>
      </c>
      <c r="F26" s="7"/>
      <c r="G26" s="7"/>
      <c r="H26" s="7"/>
      <c r="I26" s="7"/>
    </row>
    <row r="27" spans="1:9" x14ac:dyDescent="0.25">
      <c r="A27" s="3" t="s">
        <v>39</v>
      </c>
      <c r="B27" s="5">
        <f>SUM(B24:B26)</f>
        <v>2292623</v>
      </c>
      <c r="C27" s="5">
        <f>SUM(C24:C26)</f>
        <v>-2091494</v>
      </c>
      <c r="D27" s="5">
        <f>SUM(D24:D26)</f>
        <v>-1106</v>
      </c>
      <c r="E27" s="5">
        <f>SUM(E24:E26)</f>
        <v>200023</v>
      </c>
      <c r="F27" s="7"/>
      <c r="G27" s="7"/>
      <c r="H27" s="7"/>
      <c r="I27" s="7"/>
    </row>
    <row r="28" spans="1:9" x14ac:dyDescent="0.25">
      <c r="A28" s="2" t="s">
        <v>43</v>
      </c>
      <c r="B28" s="7"/>
      <c r="C28" s="7">
        <f>C27*-0.08</f>
        <v>167319.51999999999</v>
      </c>
      <c r="D28" s="7"/>
      <c r="E28" s="7"/>
      <c r="F28" s="7"/>
      <c r="G28" s="7"/>
      <c r="H28" s="7"/>
      <c r="I28" s="7"/>
    </row>
    <row r="29" spans="1:9" s="1" customFormat="1" x14ac:dyDescent="0.25">
      <c r="A29" s="1" t="s">
        <v>41</v>
      </c>
      <c r="B29" s="27">
        <f>B20-B27</f>
        <v>4747343</v>
      </c>
    </row>
    <row r="30" spans="1:9" s="1" customFormat="1" x14ac:dyDescent="0.25">
      <c r="A30" s="1" t="s">
        <v>42</v>
      </c>
      <c r="B30" s="28">
        <v>5000000</v>
      </c>
    </row>
    <row r="31" spans="1:9" x14ac:dyDescent="0.25">
      <c r="A31" s="29" t="s">
        <v>48</v>
      </c>
    </row>
  </sheetData>
  <sortState xmlns:xlrd2="http://schemas.microsoft.com/office/spreadsheetml/2017/richdata2" ref="A3:A15">
    <sortCondition ref="A3:A15"/>
  </sortState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59DDC-4F41-4ED0-AB08-109EE185A6AA}">
  <dimension ref="A1:D37"/>
  <sheetViews>
    <sheetView topLeftCell="A16" workbookViewId="0">
      <selection activeCell="G11" sqref="G11"/>
    </sheetView>
  </sheetViews>
  <sheetFormatPr baseColWidth="10" defaultColWidth="11.42578125" defaultRowHeight="18.75" x14ac:dyDescent="0.3"/>
  <cols>
    <col min="1" max="1" width="19" style="10" customWidth="1"/>
    <col min="2" max="2" width="19.28515625" style="10" customWidth="1"/>
    <col min="3" max="3" width="19.28515625" style="10" bestFit="1" customWidth="1"/>
    <col min="4" max="4" width="18.140625" style="10" bestFit="1" customWidth="1"/>
    <col min="5" max="16384" width="11.42578125" style="10"/>
  </cols>
  <sheetData>
    <row r="1" spans="1:4" x14ac:dyDescent="0.3">
      <c r="A1" s="9" t="s">
        <v>24</v>
      </c>
      <c r="B1" s="9"/>
    </row>
    <row r="2" spans="1:4" x14ac:dyDescent="0.3">
      <c r="A2" s="11" t="s">
        <v>10</v>
      </c>
      <c r="B2" s="11" t="s">
        <v>29</v>
      </c>
      <c r="C2" s="11" t="s">
        <v>22</v>
      </c>
      <c r="D2" s="11" t="s">
        <v>23</v>
      </c>
    </row>
    <row r="3" spans="1:4" x14ac:dyDescent="0.3">
      <c r="A3" s="12" t="s">
        <v>7</v>
      </c>
      <c r="B3" s="12"/>
      <c r="C3" s="22">
        <f>B22*C18</f>
        <v>185563.84</v>
      </c>
      <c r="D3" s="23">
        <f>C22*C18</f>
        <v>182588</v>
      </c>
    </row>
    <row r="4" spans="1:4" x14ac:dyDescent="0.3">
      <c r="A4" s="12" t="s">
        <v>5</v>
      </c>
      <c r="B4" s="22">
        <f>B23*B18</f>
        <v>58576.08</v>
      </c>
      <c r="C4" s="23">
        <f>C23*C18</f>
        <v>78028.479999999996</v>
      </c>
      <c r="D4" s="12"/>
    </row>
    <row r="5" spans="1:4" x14ac:dyDescent="0.3">
      <c r="A5" s="12" t="s">
        <v>20</v>
      </c>
      <c r="B5" s="14"/>
      <c r="C5" s="12"/>
      <c r="D5" s="12"/>
    </row>
    <row r="6" spans="1:4" x14ac:dyDescent="0.3">
      <c r="A6" s="12" t="s">
        <v>30</v>
      </c>
      <c r="B6" s="22">
        <f>B25*C18</f>
        <v>9812.4240000000009</v>
      </c>
      <c r="C6" s="12"/>
      <c r="D6" s="12"/>
    </row>
    <row r="7" spans="1:4" x14ac:dyDescent="0.3">
      <c r="A7" s="12" t="s">
        <v>17</v>
      </c>
      <c r="B7" s="12"/>
      <c r="C7" s="22">
        <f>B26*C18</f>
        <v>20231.2</v>
      </c>
      <c r="D7" s="23">
        <f>C26*C18</f>
        <v>20443.920000000002</v>
      </c>
    </row>
    <row r="8" spans="1:4" x14ac:dyDescent="0.3">
      <c r="A8" s="12" t="s">
        <v>4</v>
      </c>
      <c r="B8" s="12"/>
      <c r="C8" s="22">
        <f>B27*C18</f>
        <v>130474.64</v>
      </c>
      <c r="D8" s="23">
        <f>C27*C18</f>
        <v>161169.60000000001</v>
      </c>
    </row>
    <row r="9" spans="1:4" x14ac:dyDescent="0.3">
      <c r="A9" s="12" t="s">
        <v>32</v>
      </c>
      <c r="B9" s="12"/>
      <c r="C9" s="24"/>
      <c r="D9" s="23">
        <f>C28*C18</f>
        <v>2850.48</v>
      </c>
    </row>
    <row r="10" spans="1:4" x14ac:dyDescent="0.3">
      <c r="A10" s="12" t="s">
        <v>0</v>
      </c>
      <c r="B10" s="12"/>
      <c r="C10" s="22">
        <f>B29*C18</f>
        <v>66279.040000000008</v>
      </c>
      <c r="D10" s="23">
        <f>C29*C18</f>
        <v>85032.56</v>
      </c>
    </row>
    <row r="11" spans="1:4" x14ac:dyDescent="0.3">
      <c r="A11" s="12" t="s">
        <v>19</v>
      </c>
      <c r="B11" s="12"/>
      <c r="C11" s="22">
        <f>B30*C18</f>
        <v>2813.84</v>
      </c>
      <c r="D11" s="23">
        <f>C30*C18</f>
        <v>3078.7200000000003</v>
      </c>
    </row>
    <row r="12" spans="1:4" x14ac:dyDescent="0.3">
      <c r="A12" s="12" t="s">
        <v>2</v>
      </c>
      <c r="B12" s="12"/>
      <c r="C12" s="22">
        <f>B31*C18</f>
        <v>3543.44</v>
      </c>
      <c r="D12" s="23">
        <f>C31*C18</f>
        <v>3948.96</v>
      </c>
    </row>
    <row r="13" spans="1:4" x14ac:dyDescent="0.3">
      <c r="A13" s="12" t="s">
        <v>1</v>
      </c>
      <c r="B13" s="12"/>
      <c r="C13" s="22">
        <f>B32*C18</f>
        <v>6775.92</v>
      </c>
      <c r="D13" s="23">
        <f>C32*C18</f>
        <v>3348.32</v>
      </c>
    </row>
    <row r="14" spans="1:4" x14ac:dyDescent="0.3">
      <c r="A14" s="12" t="s">
        <v>8</v>
      </c>
      <c r="B14" s="12"/>
      <c r="C14" s="12"/>
      <c r="D14" s="12"/>
    </row>
    <row r="15" spans="1:4" x14ac:dyDescent="0.3">
      <c r="A15" s="12" t="s">
        <v>3</v>
      </c>
      <c r="B15" s="12"/>
      <c r="C15" s="22">
        <f>B34*C18</f>
        <v>1521.2</v>
      </c>
      <c r="D15" s="23">
        <f>C34*C18</f>
        <v>1397.28</v>
      </c>
    </row>
    <row r="16" spans="1:4" x14ac:dyDescent="0.3">
      <c r="A16" s="12" t="s">
        <v>6</v>
      </c>
      <c r="B16" s="12"/>
      <c r="C16" s="22">
        <f>B35*C18</f>
        <v>7890</v>
      </c>
      <c r="D16" s="23">
        <f>C35*C18</f>
        <v>11271.6</v>
      </c>
    </row>
    <row r="17" spans="1:4" x14ac:dyDescent="0.3">
      <c r="A17" s="12" t="s">
        <v>9</v>
      </c>
      <c r="B17" s="12"/>
      <c r="C17" s="14">
        <f>SUM(C3:C16)</f>
        <v>503121.60000000009</v>
      </c>
      <c r="D17" s="14">
        <f>SUM(D3:D16)</f>
        <v>475129.44</v>
      </c>
    </row>
    <row r="18" spans="1:4" s="9" customFormat="1" x14ac:dyDescent="0.3">
      <c r="A18" s="10" t="s">
        <v>27</v>
      </c>
      <c r="B18" s="13">
        <v>0.08</v>
      </c>
      <c r="C18" s="13">
        <v>0.08</v>
      </c>
      <c r="D18" s="13">
        <v>0.08</v>
      </c>
    </row>
    <row r="19" spans="1:4" x14ac:dyDescent="0.3">
      <c r="A19" s="9"/>
      <c r="B19" s="9"/>
    </row>
    <row r="20" spans="1:4" x14ac:dyDescent="0.3">
      <c r="A20" s="9" t="s">
        <v>26</v>
      </c>
    </row>
    <row r="21" spans="1:4" x14ac:dyDescent="0.3">
      <c r="A21" s="11" t="s">
        <v>10</v>
      </c>
      <c r="B21" s="18" t="s">
        <v>25</v>
      </c>
      <c r="C21" s="19" t="s">
        <v>34</v>
      </c>
      <c r="D21" s="20"/>
    </row>
    <row r="22" spans="1:4" x14ac:dyDescent="0.3">
      <c r="A22" s="12" t="s">
        <v>7</v>
      </c>
      <c r="B22" s="25">
        <v>2319548</v>
      </c>
      <c r="C22" s="26">
        <v>2282350</v>
      </c>
      <c r="D22" s="12"/>
    </row>
    <row r="23" spans="1:4" x14ac:dyDescent="0.3">
      <c r="A23" s="12" t="s">
        <v>5</v>
      </c>
      <c r="B23" s="25">
        <v>732201</v>
      </c>
      <c r="C23" s="26">
        <f>1463236-487880</f>
        <v>975356</v>
      </c>
      <c r="D23" s="12"/>
    </row>
    <row r="24" spans="1:4" x14ac:dyDescent="0.3">
      <c r="A24" s="12" t="s">
        <v>20</v>
      </c>
      <c r="B24" s="25"/>
      <c r="C24" s="26"/>
      <c r="D24" s="12"/>
    </row>
    <row r="25" spans="1:4" x14ac:dyDescent="0.3">
      <c r="A25" s="12" t="s">
        <v>30</v>
      </c>
      <c r="B25" s="25">
        <v>122655.3</v>
      </c>
      <c r="C25" s="26">
        <v>0</v>
      </c>
      <c r="D25" s="12"/>
    </row>
    <row r="26" spans="1:4" x14ac:dyDescent="0.3">
      <c r="A26" s="12" t="s">
        <v>17</v>
      </c>
      <c r="B26" s="25">
        <v>252890</v>
      </c>
      <c r="C26" s="26">
        <v>255549</v>
      </c>
      <c r="D26" s="12"/>
    </row>
    <row r="27" spans="1:4" x14ac:dyDescent="0.3">
      <c r="A27" s="12" t="s">
        <v>4</v>
      </c>
      <c r="B27" s="25">
        <v>1630933</v>
      </c>
      <c r="C27" s="26">
        <f>2020620-6000</f>
        <v>2014620</v>
      </c>
      <c r="D27" s="12"/>
    </row>
    <row r="28" spans="1:4" x14ac:dyDescent="0.3">
      <c r="A28" s="12" t="s">
        <v>32</v>
      </c>
      <c r="B28" s="25"/>
      <c r="C28" s="26">
        <v>35631</v>
      </c>
      <c r="D28" s="12"/>
    </row>
    <row r="29" spans="1:4" x14ac:dyDescent="0.3">
      <c r="A29" s="12" t="s">
        <v>0</v>
      </c>
      <c r="B29" s="25">
        <v>828488</v>
      </c>
      <c r="C29" s="26">
        <v>1062907</v>
      </c>
      <c r="D29" s="12"/>
    </row>
    <row r="30" spans="1:4" x14ac:dyDescent="0.3">
      <c r="A30" s="12" t="s">
        <v>19</v>
      </c>
      <c r="B30" s="25">
        <v>35173</v>
      </c>
      <c r="C30" s="26">
        <v>38484</v>
      </c>
      <c r="D30" s="12"/>
    </row>
    <row r="31" spans="1:4" x14ac:dyDescent="0.3">
      <c r="A31" s="12" t="s">
        <v>2</v>
      </c>
      <c r="B31" s="25">
        <v>44293</v>
      </c>
      <c r="C31" s="26">
        <v>49362</v>
      </c>
      <c r="D31" s="12"/>
    </row>
    <row r="32" spans="1:4" x14ac:dyDescent="0.3">
      <c r="A32" s="12" t="s">
        <v>1</v>
      </c>
      <c r="B32" s="25">
        <v>84699</v>
      </c>
      <c r="C32" s="26">
        <v>41854</v>
      </c>
      <c r="D32" s="12"/>
    </row>
    <row r="33" spans="1:4" x14ac:dyDescent="0.3">
      <c r="A33" s="12" t="s">
        <v>8</v>
      </c>
      <c r="B33" s="25">
        <v>0</v>
      </c>
      <c r="C33" s="26">
        <v>0</v>
      </c>
      <c r="D33" s="12"/>
    </row>
    <row r="34" spans="1:4" x14ac:dyDescent="0.3">
      <c r="A34" s="12" t="s">
        <v>3</v>
      </c>
      <c r="B34" s="25">
        <v>19015</v>
      </c>
      <c r="C34" s="26">
        <v>17466</v>
      </c>
      <c r="D34" s="12"/>
    </row>
    <row r="35" spans="1:4" x14ac:dyDescent="0.3">
      <c r="A35" s="12" t="s">
        <v>6</v>
      </c>
      <c r="B35" s="25">
        <v>98625</v>
      </c>
      <c r="C35" s="26">
        <v>140895</v>
      </c>
      <c r="D35" s="12"/>
    </row>
    <row r="36" spans="1:4" x14ac:dyDescent="0.3">
      <c r="A36" s="12" t="s">
        <v>9</v>
      </c>
      <c r="B36" s="22">
        <f>SUM(B22:B35)</f>
        <v>6168520.2999999998</v>
      </c>
      <c r="C36" s="23">
        <f>SUM(C22:C35)</f>
        <v>6914474</v>
      </c>
      <c r="D36" s="12"/>
    </row>
    <row r="37" spans="1:4" x14ac:dyDescent="0.3">
      <c r="B37" s="15" t="s">
        <v>28</v>
      </c>
      <c r="C37" s="21" t="s">
        <v>35</v>
      </c>
    </row>
  </sheetData>
  <pageMargins left="0.7" right="0.7" top="0.75" bottom="0.75" header="0.3" footer="0.3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Res og EK</vt:lpstr>
      <vt:lpstr>Mva komp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 20200917-1</dc:creator>
  <cp:lastModifiedBy>Lars Sigmund Tveito</cp:lastModifiedBy>
  <cp:lastPrinted>2025-02-11T15:12:05Z</cp:lastPrinted>
  <dcterms:created xsi:type="dcterms:W3CDTF">2021-02-08T14:58:30Z</dcterms:created>
  <dcterms:modified xsi:type="dcterms:W3CDTF">2025-03-20T09:07:01Z</dcterms:modified>
</cp:coreProperties>
</file>