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T:\Kunder\1. Boye\Neset FK\Regnskap 2025\A Resultat og Balanse 2025\"/>
    </mc:Choice>
  </mc:AlternateContent>
  <xr:revisionPtr revIDLastSave="0" documentId="13_ncr:1_{08AD5A84-171C-49D5-A5DA-83427EF61014}" xr6:coauthVersionLast="47" xr6:coauthVersionMax="47" xr10:uidLastSave="{00000000-0000-0000-0000-000000000000}"/>
  <bookViews>
    <workbookView xWindow="-23148" yWindow="1548" windowWidth="23256" windowHeight="12576" tabRatio="500" activeTab="2" xr2:uid="{00000000-000D-0000-FFFF-FFFF00000000}"/>
  </bookViews>
  <sheets>
    <sheet name="2014" sheetId="1" r:id="rId1"/>
    <sheet name="2016" sheetId="2" r:id="rId2"/>
    <sheet name="2019" sheetId="3" r:id="rId3"/>
    <sheet name="Ark1" sheetId="4" r:id="rId4"/>
  </sheets>
  <definedNames>
    <definedName name="_xlnm.Print_Area" localSheetId="0">'2014'!$A$1:$G$34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9" i="3" l="1"/>
  <c r="C23" i="3"/>
  <c r="C30" i="3" s="1"/>
  <c r="C17" i="3"/>
  <c r="D17" i="3"/>
  <c r="D23" i="3"/>
  <c r="D29" i="3"/>
  <c r="C23" i="2"/>
  <c r="C12" i="2"/>
  <c r="C24" i="2"/>
  <c r="C20" i="2"/>
  <c r="C14" i="2"/>
  <c r="C22" i="2"/>
  <c r="C8" i="2"/>
  <c r="C13" i="2"/>
  <c r="C10" i="2"/>
  <c r="D24" i="2"/>
  <c r="D23" i="2"/>
  <c r="D22" i="2"/>
  <c r="D20" i="2"/>
  <c r="D14" i="2"/>
  <c r="D13" i="2"/>
  <c r="D12" i="2"/>
  <c r="D10" i="2"/>
  <c r="D9" i="2"/>
  <c r="D8" i="2"/>
  <c r="D11" i="1"/>
  <c r="D17" i="1"/>
  <c r="C21" i="1"/>
  <c r="C5" i="1"/>
  <c r="C20" i="1"/>
  <c r="C19" i="1"/>
  <c r="C15" i="1"/>
  <c r="C17" i="1" s="1"/>
  <c r="C8" i="1"/>
  <c r="C11" i="1" s="1"/>
  <c r="D23" i="1"/>
  <c r="D24" i="1"/>
  <c r="C23" i="1" l="1"/>
  <c r="C24" i="1" s="1"/>
  <c r="D30" i="3"/>
  <c r="D15" i="2"/>
  <c r="C26" i="2"/>
  <c r="C27" i="2" s="1"/>
  <c r="D26" i="2"/>
  <c r="D27" i="2" s="1"/>
  <c r="C15" i="2"/>
</calcChain>
</file>

<file path=xl/sharedStrings.xml><?xml version="1.0" encoding="utf-8"?>
<sst xmlns="http://schemas.openxmlformats.org/spreadsheetml/2006/main" count="87" uniqueCount="50">
  <si>
    <t>Fast eiendom, bygninger</t>
  </si>
  <si>
    <t>Maskiner, inventar, andre anleggsmidl.</t>
  </si>
  <si>
    <t>Kundefordringer, andre krav</t>
  </si>
  <si>
    <t>SUM EIENDELER</t>
  </si>
  <si>
    <t>Årets resultat</t>
  </si>
  <si>
    <t>Langsiktig gjeld</t>
  </si>
  <si>
    <t>Leverandørgjeld</t>
  </si>
  <si>
    <t>Offentlig gjeld</t>
  </si>
  <si>
    <t>Annen kortsiktig gjeld</t>
  </si>
  <si>
    <t>SUM GJELD OG EGENKAPITAL</t>
  </si>
  <si>
    <t>Sum gjeld</t>
  </si>
  <si>
    <t>Egenkapital og gjeld:</t>
  </si>
  <si>
    <t>Eiendeler:</t>
  </si>
  <si>
    <t>Egenkapital</t>
  </si>
  <si>
    <t>Balanse pr 31.12</t>
  </si>
  <si>
    <t>Anlegg under utførelse</t>
  </si>
  <si>
    <t>Andeler i Frostahallen SA</t>
  </si>
  <si>
    <t xml:space="preserve">Bankinnskudd </t>
  </si>
  <si>
    <t>Innskudd i COOP tilhørende lagene</t>
  </si>
  <si>
    <t>Egenkapital 01.01</t>
  </si>
  <si>
    <t>Lagenes COOP-konti pr 01.01.14 (note 1)</t>
  </si>
  <si>
    <t>Note 1:</t>
  </si>
  <si>
    <t xml:space="preserve">Etter en gjennomført prinsippendring i 2014 er de enkelte lag sine konti i COOP tatt inn i </t>
  </si>
  <si>
    <t>egenkapitalen.</t>
  </si>
  <si>
    <t>regnskapet. Sum innestående pr 01.01.14 kr 43.362 er ført direkte mot</t>
  </si>
  <si>
    <t>Styret i Neset FK</t>
  </si>
  <si>
    <t>Leder: Stein Aursand</t>
  </si>
  <si>
    <t>Nestleder: Lars Eilif Flægstad</t>
  </si>
  <si>
    <t>Sekretær: Dagfinn Tingstad</t>
  </si>
  <si>
    <t>Styremedlem: Britt Ranveig Hernes</t>
  </si>
  <si>
    <t>Kasserer: Johan Lein</t>
  </si>
  <si>
    <t>Juniorleder: Benjamin Skogen</t>
  </si>
  <si>
    <t>Materialforvalter: Ola Asklund</t>
  </si>
  <si>
    <t>Frosta, 30.januar 2017</t>
  </si>
  <si>
    <t>Innskudd i SMN tilhørende lagene</t>
  </si>
  <si>
    <t>Spons kunstgresbane 2021</t>
  </si>
  <si>
    <t>Leder:                                      Geir Ude</t>
  </si>
  <si>
    <t>Plasseringskonto</t>
  </si>
  <si>
    <t>Mva til gode 2023</t>
  </si>
  <si>
    <t>Kontanter</t>
  </si>
  <si>
    <t xml:space="preserve">Skyldig mva </t>
  </si>
  <si>
    <t>Sportslig:                                 Anders Dagsvik</t>
  </si>
  <si>
    <t>Sponsor:                                 Stein Ola Stene</t>
  </si>
  <si>
    <t>Materialforvalter:               Steinar Juberg</t>
  </si>
  <si>
    <t>Nestleder/bane:                   Lars Eilif Flægstad</t>
  </si>
  <si>
    <t xml:space="preserve">Sekretær/media:                  Ane Viken   </t>
  </si>
  <si>
    <t>Kasserer/regnskap:              Boye Qvarme</t>
  </si>
  <si>
    <t>Balanse pr 31.12.2025</t>
  </si>
  <si>
    <t>Frosta 02 februar 2026</t>
  </si>
  <si>
    <t>1 Varamedlem                    Hilde Stinussen Vik_________________________________________________________________________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</si>
</sst>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17" x14ac:knownFonts="1">
    <font>
      <sz val="12"/>
      <color theme="1"/>
      <name val="Calibri"/>
      <family val="2"/>
      <scheme val="minor"/>
    </font>
    <font>
      <b/>
      <i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3" fontId="16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3" fontId="6" fillId="2" borderId="2" xfId="0" applyNumberFormat="1" applyFont="1" applyFill="1" applyBorder="1" applyAlignment="1">
      <alignment horizontal="right" vertical="center" wrapText="1"/>
    </xf>
    <xf numFmtId="3" fontId="6" fillId="2" borderId="2" xfId="0" applyNumberFormat="1" applyFont="1" applyFill="1" applyBorder="1" applyAlignment="1">
      <alignment horizontal="right" vertical="top" wrapText="1"/>
    </xf>
    <xf numFmtId="0" fontId="11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top" wrapText="1"/>
    </xf>
    <xf numFmtId="3" fontId="15" fillId="0" borderId="0" xfId="0" applyNumberFormat="1" applyFont="1" applyAlignment="1">
      <alignment vertical="top"/>
    </xf>
    <xf numFmtId="3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14" fillId="0" borderId="7" xfId="0" applyFont="1" applyBorder="1"/>
    <xf numFmtId="0" fontId="3" fillId="4" borderId="8" xfId="0" applyFont="1" applyFill="1" applyBorder="1" applyAlignment="1">
      <alignment horizontal="right" vertical="center" wrapText="1"/>
    </xf>
    <xf numFmtId="0" fontId="5" fillId="0" borderId="9" xfId="0" applyFont="1" applyBorder="1" applyAlignment="1">
      <alignment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3" fillId="0" borderId="9" xfId="0" applyFont="1" applyBorder="1" applyAlignment="1">
      <alignment vertical="top" wrapText="1"/>
    </xf>
    <xf numFmtId="3" fontId="6" fillId="4" borderId="10" xfId="0" applyNumberFormat="1" applyFont="1" applyFill="1" applyBorder="1" applyAlignment="1">
      <alignment horizontal="right" vertical="top" wrapText="1"/>
    </xf>
    <xf numFmtId="0" fontId="11" fillId="4" borderId="10" xfId="0" applyFont="1" applyFill="1" applyBorder="1" applyAlignment="1">
      <alignment vertical="top"/>
    </xf>
    <xf numFmtId="0" fontId="14" fillId="0" borderId="9" xfId="0" applyFont="1" applyBorder="1"/>
    <xf numFmtId="0" fontId="8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2" fillId="0" borderId="12" xfId="0" applyFont="1" applyBorder="1" applyAlignment="1">
      <alignment vertical="top"/>
    </xf>
    <xf numFmtId="3" fontId="7" fillId="3" borderId="13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3" fontId="7" fillId="3" borderId="0" xfId="0" applyNumberFormat="1" applyFont="1" applyFill="1" applyAlignment="1">
      <alignment horizontal="right" vertical="top" wrapText="1"/>
    </xf>
    <xf numFmtId="164" fontId="0" fillId="0" borderId="0" xfId="15" applyNumberFormat="1" applyFont="1"/>
    <xf numFmtId="164" fontId="0" fillId="0" borderId="0" xfId="0" applyNumberFormat="1"/>
    <xf numFmtId="3" fontId="6" fillId="5" borderId="2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5" xfId="0" applyBorder="1" applyAlignment="1">
      <alignment horizontal="left"/>
    </xf>
    <xf numFmtId="0" fontId="0" fillId="0" borderId="15" xfId="0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right" vertical="center" wrapText="1"/>
    </xf>
    <xf numFmtId="3" fontId="6" fillId="6" borderId="2" xfId="0" applyNumberFormat="1" applyFont="1" applyFill="1" applyBorder="1" applyAlignment="1">
      <alignment horizontal="right" vertical="center" wrapText="1"/>
    </xf>
    <xf numFmtId="3" fontId="6" fillId="6" borderId="2" xfId="0" applyNumberFormat="1" applyFont="1" applyFill="1" applyBorder="1" applyAlignment="1">
      <alignment horizontal="right" vertical="top" wrapText="1"/>
    </xf>
    <xf numFmtId="0" fontId="11" fillId="6" borderId="2" xfId="0" applyFont="1" applyFill="1" applyBorder="1" applyAlignment="1">
      <alignment vertical="top"/>
    </xf>
    <xf numFmtId="0" fontId="12" fillId="6" borderId="12" xfId="0" applyFont="1" applyFill="1" applyBorder="1" applyAlignment="1">
      <alignment vertical="top"/>
    </xf>
    <xf numFmtId="3" fontId="12" fillId="0" borderId="0" xfId="0" applyNumberFormat="1" applyFont="1" applyAlignment="1">
      <alignment vertical="top"/>
    </xf>
    <xf numFmtId="0" fontId="3" fillId="7" borderId="3" xfId="0" applyFont="1" applyFill="1" applyBorder="1" applyAlignment="1">
      <alignment horizontal="right" vertical="center" wrapText="1"/>
    </xf>
    <xf numFmtId="3" fontId="6" fillId="7" borderId="2" xfId="0" applyNumberFormat="1" applyFont="1" applyFill="1" applyBorder="1" applyAlignment="1">
      <alignment horizontal="right" vertical="center" wrapText="1"/>
    </xf>
    <xf numFmtId="3" fontId="6" fillId="7" borderId="2" xfId="0" applyNumberFormat="1" applyFont="1" applyFill="1" applyBorder="1" applyAlignment="1">
      <alignment horizontal="right" vertical="top" wrapText="1"/>
    </xf>
    <xf numFmtId="0" fontId="11" fillId="7" borderId="2" xfId="0" applyFont="1" applyFill="1" applyBorder="1" applyAlignment="1">
      <alignment vertical="top"/>
    </xf>
    <xf numFmtId="3" fontId="4" fillId="0" borderId="0" xfId="0" applyNumberFormat="1" applyFont="1" applyAlignment="1">
      <alignment horizontal="right" vertical="center" wrapText="1"/>
    </xf>
    <xf numFmtId="3" fontId="12" fillId="0" borderId="12" xfId="0" applyNumberFormat="1" applyFont="1" applyBorder="1" applyAlignment="1">
      <alignment vertical="top"/>
    </xf>
    <xf numFmtId="0" fontId="3" fillId="8" borderId="3" xfId="0" applyFont="1" applyFill="1" applyBorder="1" applyAlignment="1">
      <alignment horizontal="right" vertical="center" wrapText="1"/>
    </xf>
    <xf numFmtId="3" fontId="6" fillId="8" borderId="2" xfId="0" applyNumberFormat="1" applyFont="1" applyFill="1" applyBorder="1" applyAlignment="1">
      <alignment horizontal="right" vertical="center" wrapText="1"/>
    </xf>
    <xf numFmtId="3" fontId="6" fillId="8" borderId="2" xfId="0" applyNumberFormat="1" applyFont="1" applyFill="1" applyBorder="1" applyAlignment="1">
      <alignment horizontal="right" vertical="top" wrapText="1"/>
    </xf>
    <xf numFmtId="0" fontId="11" fillId="8" borderId="2" xfId="0" applyFont="1" applyFill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</cellXfs>
  <cellStyles count="16">
    <cellStyle name="Benyttet hyperkobling" xfId="2" builtinId="9" hidden="1"/>
    <cellStyle name="Benyttet hyperkobling" xfId="4" builtinId="9" hidden="1"/>
    <cellStyle name="Benyttet hyperkobling" xfId="6" builtinId="9" hidden="1"/>
    <cellStyle name="Benyttet hyperkobling" xfId="8" builtinId="9" hidden="1"/>
    <cellStyle name="Benyttet hyperkobling" xfId="10" builtinId="9" hidden="1"/>
    <cellStyle name="Benyttet hyperkobling" xfId="12" builtinId="9" hidden="1"/>
    <cellStyle name="Benyttet hyperkobling" xfId="14" builtinId="9" hidden="1"/>
    <cellStyle name="Hyperkobling" xfId="1" builtinId="8" hidden="1"/>
    <cellStyle name="Hyperkobling" xfId="3" builtinId="8" hidden="1"/>
    <cellStyle name="Hyperkobling" xfId="5" builtinId="8" hidden="1"/>
    <cellStyle name="Hyperkobling" xfId="7" builtinId="8" hidden="1"/>
    <cellStyle name="Hyperkobling" xfId="9" builtinId="8" hidden="1"/>
    <cellStyle name="Hyperkobling" xfId="11" builtinId="8" hidden="1"/>
    <cellStyle name="Hyperkobling" xfId="13" builtinId="8" hidden="1"/>
    <cellStyle name="Komma" xfId="15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2247900</xdr:colOff>
      <xdr:row>30</xdr:row>
      <xdr:rowOff>9525</xdr:rowOff>
    </xdr:from>
    <xdr:to>
      <xdr:col>2</xdr:col>
      <xdr:colOff>1244600</xdr:colOff>
      <xdr:row>33</xdr:row>
      <xdr:rowOff>133350</xdr:rowOff>
    </xdr:to>
    <xdr:pic>
      <xdr:nvPicPr>
        <xdr:cNvPr id="3" name="Bilde 2" descr="C:\Users\dagtin\AppData\Local\Microsoft\Windows\Temporary Internet Files\Content.Outlook\J56H2CLJ\Neset farge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0" y="6515100"/>
          <a:ext cx="213995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2257425</xdr:colOff>
      <xdr:row>4</xdr:row>
      <xdr:rowOff>28575</xdr:rowOff>
    </xdr:to>
    <xdr:pic>
      <xdr:nvPicPr>
        <xdr:cNvPr id="6" name="Bilde 5" descr="C:\Users\dagtin\AppData\Local\Microsoft\Windows\Temporary Internet Files\Content.Outlook\J56H2CLJ\Neset farg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" y="0"/>
          <a:ext cx="225742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523874</xdr:colOff>
      <xdr:row>0</xdr:row>
      <xdr:rowOff>9525</xdr:rowOff>
    </xdr:from>
    <xdr:to>
      <xdr:col>1</xdr:col>
      <xdr:colOff>2811779</xdr:colOff>
      <xdr:row>4</xdr:row>
      <xdr:rowOff>38100</xdr:rowOff>
    </xdr:to>
    <xdr:pic>
      <xdr:nvPicPr>
        <xdr:cNvPr id="2" name="Bilde 1" descr="C:\Users\dagtin\AppData\Local\Microsoft\Windows\Temporary Internet Files\Content.Outlook\J56H2CLJ\Neset farge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4" y="9525"/>
          <a:ext cx="227647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9"/>
  <sheetViews>
    <sheetView workbookViewId="0">
      <selection sqref="A1:XFD1048576"/>
    </sheetView>
  </sheetViews>
  <sheetFormatPr baseColWidth="10" defaultRowHeight="15.75" x14ac:dyDescent="0.25"/>
  <cols>
    <col min="1" max="1" width="3" customWidth="1"/>
    <col min="2" max="2" width="41.25" customWidth="1"/>
    <col min="3" max="4" width="16.375" customWidth="1"/>
    <col min="5" max="6" width="13.625" customWidth="1"/>
    <col min="7" max="7" width="3.375" customWidth="1"/>
    <col min="8" max="9" width="12.375" bestFit="1" customWidth="1"/>
  </cols>
  <sheetData>
    <row r="1" spans="2:9" ht="16.5" thickBot="1" x14ac:dyDescent="0.3"/>
    <row r="2" spans="2:9" ht="26.25" thickBot="1" x14ac:dyDescent="0.3">
      <c r="B2" s="13" t="s">
        <v>14</v>
      </c>
      <c r="C2" s="14"/>
      <c r="D2" s="15"/>
    </row>
    <row r="3" spans="2:9" ht="27" customHeight="1" thickTop="1" x14ac:dyDescent="0.3">
      <c r="B3" s="16" t="s">
        <v>12</v>
      </c>
      <c r="C3" s="5">
        <v>2014</v>
      </c>
      <c r="D3" s="17">
        <v>2013</v>
      </c>
      <c r="E3" s="6"/>
      <c r="F3" s="6"/>
    </row>
    <row r="4" spans="2:9" ht="15.95" customHeight="1" x14ac:dyDescent="0.25">
      <c r="B4" s="18" t="s">
        <v>0</v>
      </c>
      <c r="C4" s="2">
        <v>1194165</v>
      </c>
      <c r="D4" s="19">
        <v>1392482</v>
      </c>
      <c r="E4" s="7"/>
      <c r="F4" s="7"/>
      <c r="H4" s="31"/>
      <c r="I4" s="31"/>
    </row>
    <row r="5" spans="2:9" ht="15.95" customHeight="1" x14ac:dyDescent="0.25">
      <c r="B5" s="18" t="s">
        <v>15</v>
      </c>
      <c r="C5" s="2">
        <f>1249007+29129-500000</f>
        <v>778136</v>
      </c>
      <c r="D5" s="19"/>
      <c r="E5" s="7"/>
      <c r="F5" s="7"/>
      <c r="H5" s="31"/>
      <c r="I5" s="31"/>
    </row>
    <row r="6" spans="2:9" ht="15.95" customHeight="1" x14ac:dyDescent="0.25">
      <c r="B6" s="18" t="s">
        <v>1</v>
      </c>
      <c r="C6" s="2">
        <v>216961</v>
      </c>
      <c r="D6" s="19">
        <v>277560</v>
      </c>
      <c r="E6" s="7"/>
      <c r="F6" s="7"/>
      <c r="H6" s="31"/>
      <c r="I6" s="31"/>
    </row>
    <row r="7" spans="2:9" ht="15.95" customHeight="1" x14ac:dyDescent="0.25">
      <c r="B7" s="18" t="s">
        <v>16</v>
      </c>
      <c r="C7" s="2">
        <v>25000</v>
      </c>
      <c r="D7" s="19">
        <v>23750</v>
      </c>
      <c r="E7" s="7"/>
      <c r="F7" s="7"/>
      <c r="H7" s="31"/>
      <c r="I7" s="31"/>
    </row>
    <row r="8" spans="2:9" ht="15.95" customHeight="1" x14ac:dyDescent="0.25">
      <c r="B8" s="18" t="s">
        <v>2</v>
      </c>
      <c r="C8" s="2">
        <f>94839+9500</f>
        <v>104339</v>
      </c>
      <c r="D8" s="19">
        <v>49288</v>
      </c>
      <c r="E8" s="7"/>
      <c r="F8" s="7"/>
      <c r="H8" s="31"/>
      <c r="I8" s="31"/>
    </row>
    <row r="9" spans="2:9" ht="15.95" customHeight="1" x14ac:dyDescent="0.25">
      <c r="B9" s="18" t="s">
        <v>17</v>
      </c>
      <c r="C9" s="2">
        <v>215805</v>
      </c>
      <c r="D9" s="19">
        <v>704968</v>
      </c>
      <c r="E9" s="7"/>
      <c r="F9" s="7"/>
      <c r="H9" s="31"/>
      <c r="I9" s="31"/>
    </row>
    <row r="10" spans="2:9" ht="15.95" customHeight="1" x14ac:dyDescent="0.25">
      <c r="B10" s="18" t="s">
        <v>18</v>
      </c>
      <c r="C10" s="2">
        <v>52833</v>
      </c>
      <c r="D10" s="19"/>
      <c r="E10" s="7"/>
      <c r="F10" s="7"/>
      <c r="H10" s="31"/>
      <c r="I10" s="31"/>
    </row>
    <row r="11" spans="2:9" ht="15.95" customHeight="1" x14ac:dyDescent="0.25">
      <c r="B11" s="20" t="s">
        <v>3</v>
      </c>
      <c r="C11" s="3">
        <f>SUM(C4:C10)</f>
        <v>2587239</v>
      </c>
      <c r="D11" s="21">
        <f>SUM(D4:D10)</f>
        <v>2448048</v>
      </c>
      <c r="E11" s="8"/>
      <c r="F11" s="8"/>
      <c r="H11" s="31"/>
      <c r="I11" s="31"/>
    </row>
    <row r="12" spans="2:9" ht="15.95" customHeight="1" x14ac:dyDescent="0.25">
      <c r="B12" s="20"/>
      <c r="C12" s="4"/>
      <c r="D12" s="22"/>
      <c r="E12" s="9"/>
      <c r="F12" s="9"/>
      <c r="H12" s="32"/>
      <c r="I12" s="31"/>
    </row>
    <row r="13" spans="2:9" ht="15.95" customHeight="1" x14ac:dyDescent="0.3">
      <c r="B13" s="23" t="s">
        <v>11</v>
      </c>
      <c r="C13" s="2"/>
      <c r="D13" s="19"/>
      <c r="E13" s="7"/>
      <c r="F13" s="7"/>
      <c r="H13" s="32"/>
      <c r="I13" s="32"/>
    </row>
    <row r="14" spans="2:9" ht="15.95" customHeight="1" x14ac:dyDescent="0.25">
      <c r="B14" s="24" t="s">
        <v>19</v>
      </c>
      <c r="C14" s="2">
        <v>1129218</v>
      </c>
      <c r="D14" s="19">
        <v>942649</v>
      </c>
      <c r="E14" s="7"/>
      <c r="F14" s="7"/>
    </row>
    <row r="15" spans="2:9" ht="15.95" customHeight="1" x14ac:dyDescent="0.25">
      <c r="B15" s="24" t="s">
        <v>20</v>
      </c>
      <c r="C15" s="2">
        <f>1172579-1129217</f>
        <v>43362</v>
      </c>
      <c r="D15" s="19"/>
      <c r="E15" s="7"/>
      <c r="F15" s="7"/>
    </row>
    <row r="16" spans="2:9" ht="15.95" customHeight="1" x14ac:dyDescent="0.25">
      <c r="B16" s="24" t="s">
        <v>4</v>
      </c>
      <c r="C16" s="2">
        <v>117483</v>
      </c>
      <c r="D16" s="19">
        <v>186569</v>
      </c>
      <c r="E16" s="7"/>
      <c r="F16" s="7"/>
    </row>
    <row r="17" spans="2:6" ht="15.95" customHeight="1" x14ac:dyDescent="0.25">
      <c r="B17" s="20" t="s">
        <v>13</v>
      </c>
      <c r="C17" s="3">
        <f>SUM(C14:C16)</f>
        <v>1290063</v>
      </c>
      <c r="D17" s="33">
        <f>SUM(D14:D16)</f>
        <v>1129218</v>
      </c>
      <c r="E17" s="8"/>
      <c r="F17" s="10"/>
    </row>
    <row r="18" spans="2:6" ht="15.95" customHeight="1" x14ac:dyDescent="0.25">
      <c r="B18" s="20"/>
      <c r="C18" s="4"/>
      <c r="D18" s="22"/>
      <c r="E18" s="9"/>
      <c r="F18" s="11"/>
    </row>
    <row r="19" spans="2:6" ht="15.95" customHeight="1" x14ac:dyDescent="0.25">
      <c r="B19" s="18" t="s">
        <v>5</v>
      </c>
      <c r="C19" s="2">
        <f>524679+453494</f>
        <v>978173</v>
      </c>
      <c r="D19" s="19">
        <v>1248715</v>
      </c>
      <c r="E19" s="7"/>
      <c r="F19" s="7"/>
    </row>
    <row r="20" spans="2:6" ht="15.95" customHeight="1" x14ac:dyDescent="0.25">
      <c r="B20" s="18" t="s">
        <v>6</v>
      </c>
      <c r="C20" s="2">
        <f>790458-500000</f>
        <v>290458</v>
      </c>
      <c r="D20" s="19">
        <v>43409</v>
      </c>
      <c r="E20" s="7"/>
      <c r="F20" s="7"/>
    </row>
    <row r="21" spans="2:6" ht="15.95" customHeight="1" x14ac:dyDescent="0.25">
      <c r="B21" s="18" t="s">
        <v>7</v>
      </c>
      <c r="C21" s="2">
        <f>54625-30590</f>
        <v>24035</v>
      </c>
      <c r="D21" s="19">
        <v>21311</v>
      </c>
      <c r="E21" s="7"/>
      <c r="F21" s="7"/>
    </row>
    <row r="22" spans="2:6" ht="15.95" customHeight="1" x14ac:dyDescent="0.25">
      <c r="B22" s="18" t="s">
        <v>8</v>
      </c>
      <c r="C22" s="2">
        <v>4510</v>
      </c>
      <c r="D22" s="19">
        <v>5646</v>
      </c>
      <c r="E22" s="7"/>
      <c r="F22" s="7"/>
    </row>
    <row r="23" spans="2:6" ht="30" customHeight="1" x14ac:dyDescent="0.25">
      <c r="B23" s="25" t="s">
        <v>10</v>
      </c>
      <c r="C23" s="2">
        <f>SUM(C19:C22)</f>
        <v>1297176</v>
      </c>
      <c r="D23" s="19">
        <f>SUM(D19:D22)</f>
        <v>1319081</v>
      </c>
      <c r="E23" s="7"/>
      <c r="F23" s="7"/>
    </row>
    <row r="24" spans="2:6" ht="18.75" customHeight="1" x14ac:dyDescent="0.25">
      <c r="B24" s="58" t="s">
        <v>9</v>
      </c>
      <c r="C24" s="3">
        <f>C17+C23</f>
        <v>2587239</v>
      </c>
      <c r="D24" s="21">
        <f>D17+D23</f>
        <v>2448299</v>
      </c>
      <c r="E24" s="8"/>
      <c r="F24" s="8"/>
    </row>
    <row r="25" spans="2:6" ht="15.95" customHeight="1" thickBot="1" x14ac:dyDescent="0.3">
      <c r="B25" s="59"/>
      <c r="C25" s="26"/>
      <c r="D25" s="27"/>
      <c r="E25" s="9"/>
      <c r="F25" s="9"/>
    </row>
    <row r="26" spans="2:6" ht="15.95" customHeight="1" x14ac:dyDescent="0.25">
      <c r="B26" s="28"/>
      <c r="C26" s="29"/>
      <c r="D26" s="30"/>
      <c r="E26" s="9"/>
      <c r="F26" s="9"/>
    </row>
    <row r="27" spans="2:6" ht="15.95" customHeight="1" x14ac:dyDescent="0.25">
      <c r="B27" s="28" t="s">
        <v>21</v>
      </c>
      <c r="C27" s="29"/>
      <c r="D27" s="30"/>
      <c r="E27" s="9"/>
      <c r="F27" s="9"/>
    </row>
    <row r="28" spans="2:6" x14ac:dyDescent="0.25">
      <c r="B28" t="s">
        <v>22</v>
      </c>
    </row>
    <row r="29" spans="2:6" x14ac:dyDescent="0.25">
      <c r="B29" t="s">
        <v>24</v>
      </c>
    </row>
    <row r="30" spans="2:6" x14ac:dyDescent="0.25">
      <c r="B30" t="s">
        <v>23</v>
      </c>
    </row>
    <row r="39" spans="6:7" x14ac:dyDescent="0.25">
      <c r="F39" s="12"/>
      <c r="G39" s="1"/>
    </row>
  </sheetData>
  <mergeCells count="1">
    <mergeCell ref="B24:B25"/>
  </mergeCells>
  <phoneticPr fontId="13" type="noConversion"/>
  <pageMargins left="0.79000000000000015" right="0.79000000000000015" top="1" bottom="1" header="0.5" footer="0.5"/>
  <pageSetup paperSize="9" scale="72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I43"/>
  <sheetViews>
    <sheetView workbookViewId="0"/>
  </sheetViews>
  <sheetFormatPr baseColWidth="10" defaultRowHeight="15.75" x14ac:dyDescent="0.25"/>
  <cols>
    <col min="1" max="1" width="3" customWidth="1"/>
    <col min="2" max="2" width="41.25" customWidth="1"/>
    <col min="3" max="4" width="16.375" customWidth="1"/>
    <col min="5" max="6" width="13.625" customWidth="1"/>
    <col min="7" max="7" width="3.375" customWidth="1"/>
    <col min="8" max="9" width="12.375" bestFit="1" customWidth="1"/>
  </cols>
  <sheetData>
    <row r="4" spans="2:9" ht="7.5" customHeight="1" x14ac:dyDescent="0.25"/>
    <row r="5" spans="2:9" ht="16.5" thickBot="1" x14ac:dyDescent="0.3"/>
    <row r="6" spans="2:9" ht="26.25" thickBot="1" x14ac:dyDescent="0.3">
      <c r="B6" s="13" t="s">
        <v>14</v>
      </c>
      <c r="C6" s="14"/>
      <c r="D6" s="15"/>
    </row>
    <row r="7" spans="2:9" ht="27" customHeight="1" thickTop="1" x14ac:dyDescent="0.3">
      <c r="B7" s="16" t="s">
        <v>12</v>
      </c>
      <c r="C7" s="5">
        <v>2016</v>
      </c>
      <c r="D7" s="42">
        <v>2015</v>
      </c>
      <c r="E7" s="6"/>
      <c r="F7" s="6"/>
    </row>
    <row r="8" spans="2:9" ht="15.95" customHeight="1" x14ac:dyDescent="0.25">
      <c r="B8" s="18" t="s">
        <v>0</v>
      </c>
      <c r="C8" s="2">
        <f>312000+871000+16800</f>
        <v>1199800</v>
      </c>
      <c r="D8" s="43">
        <f>1021820+19545</f>
        <v>1041365</v>
      </c>
      <c r="E8" s="7"/>
      <c r="F8" s="7"/>
      <c r="H8" s="31"/>
      <c r="I8" s="31"/>
    </row>
    <row r="9" spans="2:9" ht="15.95" customHeight="1" x14ac:dyDescent="0.25">
      <c r="B9" s="18" t="s">
        <v>15</v>
      </c>
      <c r="C9" s="2"/>
      <c r="D9" s="43">
        <f>2100477.33+31034.69-900238.66</f>
        <v>1231273.3599999999</v>
      </c>
      <c r="E9" s="7"/>
      <c r="F9" s="7"/>
      <c r="H9" s="31"/>
      <c r="I9" s="31"/>
    </row>
    <row r="10" spans="2:9" ht="15.95" customHeight="1" x14ac:dyDescent="0.25">
      <c r="B10" s="18" t="s">
        <v>1</v>
      </c>
      <c r="C10" s="2">
        <f>78000+20000+13500</f>
        <v>111500</v>
      </c>
      <c r="D10" s="43">
        <f>122320+24188+17953.2</f>
        <v>164461.20000000001</v>
      </c>
      <c r="E10" s="7"/>
      <c r="F10" s="7"/>
      <c r="H10" s="31"/>
      <c r="I10" s="31"/>
    </row>
    <row r="11" spans="2:9" ht="15.95" customHeight="1" x14ac:dyDescent="0.25">
      <c r="B11" s="18" t="s">
        <v>16</v>
      </c>
      <c r="C11" s="2">
        <v>25000</v>
      </c>
      <c r="D11" s="43">
        <v>25000</v>
      </c>
      <c r="E11" s="7"/>
      <c r="F11" s="7"/>
      <c r="H11" s="31"/>
      <c r="I11" s="31"/>
    </row>
    <row r="12" spans="2:9" ht="15.95" customHeight="1" x14ac:dyDescent="0.25">
      <c r="B12" s="18" t="s">
        <v>2</v>
      </c>
      <c r="C12" s="2">
        <f>116646.5+29683-15631.5+25000</f>
        <v>155698</v>
      </c>
      <c r="D12" s="43">
        <f>32950+24096</f>
        <v>57046</v>
      </c>
      <c r="E12" s="7"/>
      <c r="F12" s="7"/>
      <c r="H12" s="31"/>
      <c r="I12" s="31"/>
    </row>
    <row r="13" spans="2:9" ht="15.95" customHeight="1" x14ac:dyDescent="0.25">
      <c r="B13" s="18" t="s">
        <v>17</v>
      </c>
      <c r="C13" s="2">
        <f>372913.63+345577.02+12586.57+5801.57+345+8+12582+13719.01+67365+7</f>
        <v>830904.79999999993</v>
      </c>
      <c r="D13" s="43">
        <f>172658.52+397.8+70002.45+7684.96+3253.5+7046+5839+7094.56+45019+2750</f>
        <v>321745.78999999998</v>
      </c>
      <c r="E13" s="7"/>
      <c r="F13" s="7"/>
      <c r="H13" s="31"/>
      <c r="I13" s="31"/>
    </row>
    <row r="14" spans="2:9" ht="15.95" customHeight="1" x14ac:dyDescent="0.25">
      <c r="B14" s="18" t="s">
        <v>18</v>
      </c>
      <c r="C14" s="2">
        <f>1316.51+4707.81+12103.79+1.94+16541.01+11.08-2594.4+0.71+3994.17+798.5</f>
        <v>36881.119999999995</v>
      </c>
      <c r="D14" s="43">
        <f>3519.92+7161.9+1762.24+524.68+112.94+520.17+9116.67+2605.18+3785.29+753.5</f>
        <v>29862.49</v>
      </c>
      <c r="E14" s="7"/>
      <c r="F14" s="7"/>
      <c r="H14" s="31"/>
      <c r="I14" s="31"/>
    </row>
    <row r="15" spans="2:9" ht="15.95" customHeight="1" x14ac:dyDescent="0.25">
      <c r="B15" s="20" t="s">
        <v>3</v>
      </c>
      <c r="C15" s="3">
        <f>SUM(C8:C14)</f>
        <v>2359783.92</v>
      </c>
      <c r="D15" s="44">
        <f>SUM(D8:D14)</f>
        <v>2870753.8400000003</v>
      </c>
      <c r="E15" s="8"/>
      <c r="F15" s="8"/>
      <c r="H15" s="31"/>
      <c r="I15" s="31"/>
    </row>
    <row r="16" spans="2:9" ht="15.95" customHeight="1" x14ac:dyDescent="0.25">
      <c r="B16" s="20"/>
      <c r="C16" s="4"/>
      <c r="D16" s="45"/>
      <c r="E16" s="9"/>
      <c r="F16" s="9"/>
      <c r="H16" s="32"/>
      <c r="I16" s="31"/>
    </row>
    <row r="17" spans="2:9" ht="15.95" customHeight="1" x14ac:dyDescent="0.3">
      <c r="B17" s="23" t="s">
        <v>11</v>
      </c>
      <c r="C17" s="2"/>
      <c r="D17" s="43"/>
      <c r="E17" s="7"/>
      <c r="F17" s="7"/>
      <c r="H17" s="32"/>
      <c r="I17" s="32"/>
    </row>
    <row r="18" spans="2:9" ht="15.95" customHeight="1" x14ac:dyDescent="0.25">
      <c r="B18" s="18" t="s">
        <v>19</v>
      </c>
      <c r="C18" s="2">
        <v>1312081</v>
      </c>
      <c r="D18" s="43">
        <v>1290062.94</v>
      </c>
      <c r="E18" s="7"/>
      <c r="F18" s="7"/>
      <c r="H18" s="32"/>
      <c r="I18" s="32"/>
    </row>
    <row r="19" spans="2:9" ht="15.95" customHeight="1" x14ac:dyDescent="0.25">
      <c r="B19" s="18" t="s">
        <v>4</v>
      </c>
      <c r="C19" s="2">
        <v>402475</v>
      </c>
      <c r="D19" s="43">
        <v>22018.14</v>
      </c>
      <c r="E19" s="7"/>
      <c r="F19" s="7"/>
    </row>
    <row r="20" spans="2:9" ht="19.5" x14ac:dyDescent="0.25">
      <c r="B20" s="20" t="s">
        <v>13</v>
      </c>
      <c r="C20" s="3">
        <f>SUM(C18:C19)</f>
        <v>1714556</v>
      </c>
      <c r="D20" s="44">
        <f>SUM(D18:D19)</f>
        <v>1312081.0799999998</v>
      </c>
      <c r="E20" s="8"/>
      <c r="F20" s="10"/>
      <c r="H20" s="32"/>
    </row>
    <row r="21" spans="2:9" ht="18.75" x14ac:dyDescent="0.25">
      <c r="B21" s="20"/>
      <c r="C21" s="4"/>
      <c r="D21" s="45"/>
      <c r="E21" s="9"/>
      <c r="F21" s="11"/>
    </row>
    <row r="22" spans="2:9" ht="19.5" x14ac:dyDescent="0.25">
      <c r="B22" s="18" t="s">
        <v>5</v>
      </c>
      <c r="C22" s="2">
        <f>227815+235880</f>
        <v>463695</v>
      </c>
      <c r="D22" s="43">
        <f>386996+453672+347033</f>
        <v>1187701</v>
      </c>
      <c r="E22" s="7"/>
      <c r="F22" s="7"/>
    </row>
    <row r="23" spans="2:9" ht="19.5" x14ac:dyDescent="0.25">
      <c r="B23" s="18" t="s">
        <v>6</v>
      </c>
      <c r="C23" s="2">
        <f>57986.94+50000+23415</f>
        <v>131401.94</v>
      </c>
      <c r="D23" s="43">
        <f>1233311.1-900238.66</f>
        <v>333072.44000000006</v>
      </c>
      <c r="E23" s="7"/>
      <c r="F23" s="7"/>
    </row>
    <row r="24" spans="2:9" ht="19.5" x14ac:dyDescent="0.25">
      <c r="B24" s="18" t="s">
        <v>7</v>
      </c>
      <c r="C24" s="2">
        <f>43193-4683</f>
        <v>38510</v>
      </c>
      <c r="D24" s="43">
        <f>68822.75-34809.54+0.11</f>
        <v>34013.32</v>
      </c>
      <c r="E24" s="7"/>
      <c r="F24" s="7"/>
    </row>
    <row r="25" spans="2:9" ht="19.5" x14ac:dyDescent="0.25">
      <c r="B25" s="18" t="s">
        <v>8</v>
      </c>
      <c r="C25" s="2">
        <v>11621</v>
      </c>
      <c r="D25" s="43">
        <v>3886</v>
      </c>
      <c r="E25" s="7"/>
      <c r="F25" s="7"/>
    </row>
    <row r="26" spans="2:9" ht="19.5" x14ac:dyDescent="0.25">
      <c r="B26" s="25" t="s">
        <v>10</v>
      </c>
      <c r="C26" s="2">
        <f>SUM(C22:C25)</f>
        <v>645227.93999999994</v>
      </c>
      <c r="D26" s="43">
        <f>SUM(D22:D25)</f>
        <v>1558672.76</v>
      </c>
      <c r="E26" s="7"/>
      <c r="F26" s="7"/>
    </row>
    <row r="27" spans="2:9" ht="19.5" x14ac:dyDescent="0.25">
      <c r="B27" s="20" t="s">
        <v>9</v>
      </c>
      <c r="C27" s="3">
        <f>C20+C26</f>
        <v>2359783.94</v>
      </c>
      <c r="D27" s="44">
        <f>D20+D26</f>
        <v>2870753.84</v>
      </c>
      <c r="E27" s="8"/>
      <c r="F27" s="8"/>
    </row>
    <row r="28" spans="2:9" ht="5.25" customHeight="1" thickBot="1" x14ac:dyDescent="0.3">
      <c r="B28" s="35"/>
      <c r="C28" s="26"/>
      <c r="D28" s="46"/>
      <c r="E28" s="9"/>
      <c r="F28" s="9"/>
    </row>
    <row r="29" spans="2:9" ht="18.75" x14ac:dyDescent="0.25">
      <c r="B29" s="28"/>
      <c r="C29" s="47"/>
      <c r="D29" s="8"/>
      <c r="E29" s="9"/>
      <c r="F29" s="9"/>
    </row>
    <row r="30" spans="2:9" ht="20.25" customHeight="1" x14ac:dyDescent="0.25">
      <c r="B30" s="34" t="s">
        <v>33</v>
      </c>
      <c r="C30" s="29"/>
      <c r="D30" s="8"/>
      <c r="E30" s="9"/>
      <c r="F30" s="9"/>
    </row>
    <row r="31" spans="2:9" ht="19.5" customHeight="1" x14ac:dyDescent="0.3">
      <c r="B31" s="40" t="s">
        <v>25</v>
      </c>
    </row>
    <row r="32" spans="2:9" ht="24.75" customHeight="1" x14ac:dyDescent="0.25">
      <c r="B32" s="36" t="s">
        <v>26</v>
      </c>
      <c r="C32" s="37"/>
      <c r="D32" s="37"/>
    </row>
    <row r="33" spans="2:7" ht="24.75" customHeight="1" x14ac:dyDescent="0.25">
      <c r="B33" s="38" t="s">
        <v>27</v>
      </c>
      <c r="C33" s="39"/>
      <c r="D33" s="39"/>
    </row>
    <row r="34" spans="2:7" ht="24.75" customHeight="1" x14ac:dyDescent="0.25">
      <c r="B34" s="38" t="s">
        <v>28</v>
      </c>
      <c r="C34" s="39"/>
      <c r="D34" s="39"/>
    </row>
    <row r="35" spans="2:7" ht="24.75" customHeight="1" x14ac:dyDescent="0.25">
      <c r="B35" s="38" t="s">
        <v>31</v>
      </c>
      <c r="C35" s="39"/>
      <c r="D35" s="39"/>
    </row>
    <row r="36" spans="2:7" ht="24.75" customHeight="1" x14ac:dyDescent="0.25">
      <c r="B36" s="41" t="s">
        <v>30</v>
      </c>
      <c r="C36" s="39"/>
      <c r="D36" s="39"/>
    </row>
    <row r="37" spans="2:7" ht="24.75" customHeight="1" x14ac:dyDescent="0.25">
      <c r="B37" s="38" t="s">
        <v>29</v>
      </c>
      <c r="C37" s="39"/>
      <c r="D37" s="39"/>
    </row>
    <row r="38" spans="2:7" ht="24.75" customHeight="1" x14ac:dyDescent="0.25">
      <c r="B38" s="38" t="s">
        <v>32</v>
      </c>
      <c r="C38" s="39"/>
      <c r="D38" s="39"/>
    </row>
    <row r="43" spans="2:7" x14ac:dyDescent="0.25">
      <c r="F43" s="12"/>
      <c r="G43" s="12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I47"/>
  <sheetViews>
    <sheetView tabSelected="1" topLeftCell="A11" workbookViewId="0">
      <selection activeCell="C29" sqref="C29"/>
    </sheetView>
  </sheetViews>
  <sheetFormatPr baseColWidth="10" defaultRowHeight="15.75" x14ac:dyDescent="0.25"/>
  <cols>
    <col min="1" max="1" width="3" customWidth="1"/>
    <col min="2" max="2" width="41.25" customWidth="1"/>
    <col min="3" max="4" width="16.375" customWidth="1"/>
    <col min="5" max="6" width="13.625" customWidth="1"/>
    <col min="7" max="7" width="3.375" customWidth="1"/>
    <col min="8" max="9" width="12.375" bestFit="1" customWidth="1"/>
  </cols>
  <sheetData>
    <row r="4" spans="2:9" ht="7.5" customHeight="1" x14ac:dyDescent="0.25"/>
    <row r="5" spans="2:9" ht="16.5" thickBot="1" x14ac:dyDescent="0.3"/>
    <row r="6" spans="2:9" ht="26.25" thickBot="1" x14ac:dyDescent="0.3">
      <c r="B6" s="13" t="s">
        <v>47</v>
      </c>
      <c r="C6" s="14"/>
      <c r="D6" s="15"/>
    </row>
    <row r="7" spans="2:9" ht="27" customHeight="1" thickTop="1" x14ac:dyDescent="0.3">
      <c r="B7" s="16" t="s">
        <v>12</v>
      </c>
      <c r="C7" s="54">
        <v>2025</v>
      </c>
      <c r="D7" s="48">
        <v>2024</v>
      </c>
      <c r="E7" s="6"/>
      <c r="F7" s="52"/>
    </row>
    <row r="8" spans="2:9" ht="17.25" customHeight="1" x14ac:dyDescent="0.25">
      <c r="B8" s="18" t="s">
        <v>0</v>
      </c>
      <c r="C8" s="55">
        <v>2037836</v>
      </c>
      <c r="D8" s="49">
        <v>1699500</v>
      </c>
      <c r="E8" s="7"/>
      <c r="F8" s="7"/>
      <c r="H8" s="31"/>
      <c r="I8" s="31"/>
    </row>
    <row r="9" spans="2:9" ht="15.95" customHeight="1" x14ac:dyDescent="0.25">
      <c r="B9" s="18" t="s">
        <v>1</v>
      </c>
      <c r="C9" s="55">
        <v>358200</v>
      </c>
      <c r="D9" s="49">
        <v>430000</v>
      </c>
      <c r="E9" s="7"/>
      <c r="F9" s="7"/>
      <c r="H9" s="31"/>
      <c r="I9" s="31"/>
    </row>
    <row r="10" spans="2:9" ht="15.95" customHeight="1" x14ac:dyDescent="0.25">
      <c r="B10" s="18" t="s">
        <v>16</v>
      </c>
      <c r="C10" s="55">
        <v>25000</v>
      </c>
      <c r="D10" s="49">
        <v>25000</v>
      </c>
      <c r="E10" s="7"/>
      <c r="F10" s="7"/>
      <c r="H10" s="31"/>
      <c r="I10" s="31"/>
    </row>
    <row r="11" spans="2:9" ht="15.95" customHeight="1" x14ac:dyDescent="0.25">
      <c r="B11" s="18" t="s">
        <v>39</v>
      </c>
      <c r="C11" s="55">
        <v>2000</v>
      </c>
      <c r="D11" s="49">
        <v>2000</v>
      </c>
      <c r="E11" s="7"/>
      <c r="F11" s="7"/>
      <c r="H11" s="31"/>
      <c r="I11" s="31"/>
    </row>
    <row r="12" spans="2:9" ht="15.95" customHeight="1" x14ac:dyDescent="0.25">
      <c r="B12" s="18" t="s">
        <v>2</v>
      </c>
      <c r="C12" s="55">
        <v>234875</v>
      </c>
      <c r="D12" s="49">
        <v>255956</v>
      </c>
      <c r="E12" s="7"/>
      <c r="F12" s="31"/>
      <c r="G12" s="31"/>
      <c r="H12" s="31"/>
      <c r="I12" s="31"/>
    </row>
    <row r="13" spans="2:9" ht="15.95" customHeight="1" x14ac:dyDescent="0.25">
      <c r="B13" s="18" t="s">
        <v>17</v>
      </c>
      <c r="C13" s="55">
        <v>591517</v>
      </c>
      <c r="D13" s="49">
        <v>556898</v>
      </c>
      <c r="E13" s="7"/>
      <c r="F13" s="7"/>
      <c r="H13" s="31"/>
      <c r="I13" s="31"/>
    </row>
    <row r="14" spans="2:9" ht="15.95" customHeight="1" x14ac:dyDescent="0.25">
      <c r="B14" s="18" t="s">
        <v>37</v>
      </c>
      <c r="C14" s="55">
        <v>86450</v>
      </c>
      <c r="D14" s="49">
        <v>192941</v>
      </c>
      <c r="E14" s="7"/>
      <c r="F14" s="7"/>
      <c r="H14" s="31"/>
      <c r="I14" s="31"/>
    </row>
    <row r="15" spans="2:9" ht="15.95" customHeight="1" x14ac:dyDescent="0.25">
      <c r="B15" s="18" t="s">
        <v>38</v>
      </c>
      <c r="C15" s="55">
        <v>0</v>
      </c>
      <c r="D15" s="49">
        <v>0</v>
      </c>
      <c r="E15" s="7"/>
      <c r="F15" s="7"/>
      <c r="H15" s="31"/>
      <c r="I15" s="31"/>
    </row>
    <row r="16" spans="2:9" ht="15.95" customHeight="1" x14ac:dyDescent="0.25">
      <c r="B16" s="18" t="s">
        <v>34</v>
      </c>
      <c r="C16" s="55">
        <v>202044</v>
      </c>
      <c r="D16" s="49">
        <v>124560</v>
      </c>
      <c r="E16" s="7"/>
      <c r="F16" s="7"/>
      <c r="H16" s="31"/>
      <c r="I16" s="31"/>
    </row>
    <row r="17" spans="2:9" ht="15.95" customHeight="1" x14ac:dyDescent="0.25">
      <c r="B17" s="20" t="s">
        <v>3</v>
      </c>
      <c r="C17" s="56">
        <f>SUM(C8:C16)</f>
        <v>3537922</v>
      </c>
      <c r="D17" s="50">
        <f>SUM(D8:D16)</f>
        <v>3286855</v>
      </c>
      <c r="E17" s="7"/>
      <c r="F17" s="7"/>
      <c r="H17" s="31"/>
      <c r="I17" s="31"/>
    </row>
    <row r="18" spans="2:9" ht="15.95" customHeight="1" x14ac:dyDescent="0.25">
      <c r="B18" s="20"/>
      <c r="C18" s="57"/>
      <c r="D18" s="51"/>
      <c r="E18" s="8"/>
      <c r="F18" s="8"/>
      <c r="H18" s="31"/>
      <c r="I18" s="31"/>
    </row>
    <row r="19" spans="2:9" ht="15.95" customHeight="1" x14ac:dyDescent="0.3">
      <c r="B19" s="23" t="s">
        <v>11</v>
      </c>
      <c r="C19" s="55"/>
      <c r="D19" s="49"/>
      <c r="E19" s="9"/>
      <c r="F19" s="9"/>
      <c r="H19" s="32"/>
      <c r="I19" s="31"/>
    </row>
    <row r="20" spans="2:9" ht="15.95" customHeight="1" x14ac:dyDescent="0.25">
      <c r="B20" s="18" t="s">
        <v>19</v>
      </c>
      <c r="C20" s="55">
        <v>3189725</v>
      </c>
      <c r="D20" s="49">
        <v>3108910</v>
      </c>
      <c r="E20" s="7"/>
      <c r="F20" s="7"/>
      <c r="H20" s="32"/>
      <c r="I20" s="32"/>
    </row>
    <row r="21" spans="2:9" ht="15.95" customHeight="1" x14ac:dyDescent="0.25">
      <c r="B21" s="18" t="s">
        <v>35</v>
      </c>
      <c r="C21" s="55"/>
      <c r="D21" s="49"/>
      <c r="E21" s="7"/>
      <c r="F21" s="7"/>
      <c r="H21" s="32"/>
      <c r="I21" s="32"/>
    </row>
    <row r="22" spans="2:9" ht="15.95" customHeight="1" x14ac:dyDescent="0.25">
      <c r="B22" s="18" t="s">
        <v>4</v>
      </c>
      <c r="C22" s="55">
        <v>217041</v>
      </c>
      <c r="D22" s="49">
        <v>80816</v>
      </c>
      <c r="E22" s="7"/>
      <c r="F22" s="7"/>
      <c r="H22" s="32"/>
      <c r="I22" s="32"/>
    </row>
    <row r="23" spans="2:9" ht="15.95" customHeight="1" x14ac:dyDescent="0.25">
      <c r="B23" s="20" t="s">
        <v>13</v>
      </c>
      <c r="C23" s="56">
        <f>SUM(C20:C22)</f>
        <v>3406766</v>
      </c>
      <c r="D23" s="50">
        <f>SUM(D20:D22)</f>
        <v>3189726</v>
      </c>
      <c r="E23" s="7"/>
      <c r="F23" s="7"/>
    </row>
    <row r="24" spans="2:9" ht="18.75" x14ac:dyDescent="0.25">
      <c r="B24" s="20"/>
      <c r="C24" s="57"/>
      <c r="D24" s="51"/>
      <c r="E24" s="8"/>
      <c r="F24" s="8"/>
      <c r="G24" s="10"/>
      <c r="H24" s="10"/>
    </row>
    <row r="25" spans="2:9" ht="19.5" x14ac:dyDescent="0.25">
      <c r="B25" s="18" t="s">
        <v>5</v>
      </c>
      <c r="C25" s="55">
        <v>0</v>
      </c>
      <c r="D25" s="49">
        <v>0</v>
      </c>
      <c r="E25" s="9"/>
      <c r="F25" s="11"/>
    </row>
    <row r="26" spans="2:9" ht="19.5" x14ac:dyDescent="0.25">
      <c r="B26" s="18" t="s">
        <v>6</v>
      </c>
      <c r="C26" s="55">
        <v>35069</v>
      </c>
      <c r="D26" s="49">
        <v>75532</v>
      </c>
      <c r="E26" s="7"/>
      <c r="F26" s="7"/>
    </row>
    <row r="27" spans="2:9" ht="19.5" x14ac:dyDescent="0.25">
      <c r="B27" s="18" t="s">
        <v>40</v>
      </c>
      <c r="C27" s="55">
        <v>23421</v>
      </c>
      <c r="D27" s="49">
        <v>21597</v>
      </c>
      <c r="E27" s="7"/>
      <c r="F27" s="7"/>
    </row>
    <row r="28" spans="2:9" ht="19.5" x14ac:dyDescent="0.25">
      <c r="B28" s="18" t="s">
        <v>8</v>
      </c>
      <c r="C28" s="55">
        <v>72666</v>
      </c>
      <c r="D28" s="49"/>
      <c r="E28" s="7"/>
      <c r="F28" s="7"/>
    </row>
    <row r="29" spans="2:9" ht="19.5" x14ac:dyDescent="0.25">
      <c r="B29" s="25" t="s">
        <v>10</v>
      </c>
      <c r="C29" s="55">
        <f>SUM(C25:C28)</f>
        <v>131156</v>
      </c>
      <c r="D29" s="49">
        <f>SUM(D25:D28)</f>
        <v>97129</v>
      </c>
      <c r="E29" s="7"/>
      <c r="F29" s="7"/>
    </row>
    <row r="30" spans="2:9" ht="19.5" x14ac:dyDescent="0.25">
      <c r="B30" s="20" t="s">
        <v>9</v>
      </c>
      <c r="C30" s="56">
        <f>C23+C29</f>
        <v>3537922</v>
      </c>
      <c r="D30" s="50">
        <f>D23+D29</f>
        <v>3286855</v>
      </c>
      <c r="E30" s="7"/>
      <c r="F30" s="7"/>
    </row>
    <row r="31" spans="2:9" ht="19.5" thickBot="1" x14ac:dyDescent="0.3">
      <c r="B31" s="35"/>
      <c r="C31" s="53"/>
      <c r="D31" s="26"/>
      <c r="E31" s="8"/>
      <c r="F31" s="8"/>
    </row>
    <row r="32" spans="2:9" ht="5.25" customHeight="1" x14ac:dyDescent="0.25">
      <c r="B32" s="28"/>
      <c r="C32" s="47"/>
      <c r="D32" s="8"/>
      <c r="E32" s="9"/>
      <c r="F32" s="9"/>
    </row>
    <row r="33" spans="2:7" ht="18.75" x14ac:dyDescent="0.25">
      <c r="B33" s="34" t="s">
        <v>48</v>
      </c>
      <c r="C33" s="29"/>
      <c r="D33" s="8"/>
      <c r="E33" s="9"/>
      <c r="F33" s="9"/>
    </row>
    <row r="34" spans="2:7" ht="20.25" customHeight="1" x14ac:dyDescent="0.25">
      <c r="E34" s="9"/>
      <c r="F34" s="9"/>
    </row>
    <row r="35" spans="2:7" ht="19.5" customHeight="1" x14ac:dyDescent="0.3">
      <c r="B35" s="40" t="s">
        <v>25</v>
      </c>
    </row>
    <row r="36" spans="2:7" ht="24.75" customHeight="1" x14ac:dyDescent="0.25">
      <c r="B36" s="36" t="s">
        <v>36</v>
      </c>
      <c r="C36" s="37"/>
      <c r="D36" s="37"/>
    </row>
    <row r="37" spans="2:7" x14ac:dyDescent="0.25">
      <c r="B37" s="38" t="s">
        <v>44</v>
      </c>
      <c r="C37" s="39"/>
      <c r="D37" s="39"/>
    </row>
    <row r="38" spans="2:7" x14ac:dyDescent="0.25">
      <c r="B38" s="38" t="s">
        <v>41</v>
      </c>
      <c r="C38" s="39"/>
      <c r="D38" s="39"/>
    </row>
    <row r="39" spans="2:7" x14ac:dyDescent="0.25">
      <c r="B39" s="38" t="s">
        <v>45</v>
      </c>
      <c r="C39" s="39"/>
      <c r="D39" s="39"/>
    </row>
    <row r="40" spans="2:7" x14ac:dyDescent="0.25">
      <c r="B40" s="41" t="s">
        <v>46</v>
      </c>
      <c r="C40" s="39"/>
      <c r="D40" s="39"/>
    </row>
    <row r="41" spans="2:7" x14ac:dyDescent="0.25">
      <c r="B41" s="38" t="s">
        <v>42</v>
      </c>
      <c r="C41" s="39"/>
      <c r="D41" s="39"/>
    </row>
    <row r="42" spans="2:7" x14ac:dyDescent="0.25">
      <c r="B42" s="38" t="s">
        <v>43</v>
      </c>
      <c r="C42" s="39"/>
      <c r="D42" s="39"/>
    </row>
    <row r="43" spans="2:7" x14ac:dyDescent="0.25">
      <c r="B43" s="41" t="s">
        <v>49</v>
      </c>
    </row>
    <row r="47" spans="2:7" x14ac:dyDescent="0.25">
      <c r="F47" s="12"/>
      <c r="G47" s="12"/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Navngitte områder</vt:lpstr>
      </vt:variant>
      <vt:variant>
        <vt:i4>1</vt:i4>
      </vt:variant>
    </vt:vector>
  </HeadingPairs>
  <TitlesOfParts>
    <vt:vector size="5" baseType="lpstr">
      <vt:lpstr>2014</vt:lpstr>
      <vt:lpstr>2016</vt:lpstr>
      <vt:lpstr>2019</vt:lpstr>
      <vt:lpstr>Ark1</vt:lpstr>
      <vt:lpstr>'2014'!Utskriftsområde</vt:lpstr>
    </vt:vector>
  </TitlesOfParts>
  <Company>Frosta skole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Dagfinn Tingstad</dc:creator>
  <cp:lastModifiedBy>Boye Qvarme</cp:lastModifiedBy>
  <cp:lastPrinted>2026-02-12T13:54:16Z</cp:lastPrinted>
  <dcterms:created xsi:type="dcterms:W3CDTF">2014-02-06T16:03:12Z</dcterms:created>
  <dcterms:modified xsi:type="dcterms:W3CDTF">2026-02-13T08:59:48Z</dcterms:modified>
</cp:coreProperties>
</file>