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mariannebjornson_hofstad_sleddog_no/Documents/Skrivebord/Ledermøte 2026/Årsrapport/"/>
    </mc:Choice>
  </mc:AlternateContent>
  <xr:revisionPtr revIDLastSave="1" documentId="8_{5870A559-10B4-46BF-93E6-E28709065FCC}" xr6:coauthVersionLast="47" xr6:coauthVersionMax="47" xr10:uidLastSave="{E8A85728-F374-488B-AB60-9CA9F376BEE9}"/>
  <bookViews>
    <workbookView xWindow="-110" yWindow="-110" windowWidth="19420" windowHeight="10300" xr2:uid="{00000000-000D-0000-FFFF-FFFF00000000}"/>
  </bookViews>
  <sheets>
    <sheet name="Prosjekt" sheetId="1" r:id="rId1"/>
  </sheets>
  <definedNames>
    <definedName name="OSR_GearWriter_5c86f58e296c42d0a010bae8c892c656" localSheetId="0">Prosjekt!$F$13:$F$13</definedName>
    <definedName name="OSR_GearWriter_6eac6f0283804faeb875684a958a0d2a" localSheetId="0">Prosjekt!$D$13:$D$13</definedName>
    <definedName name="OSR_GearWriter_c9ea7cf4f6f24b499a232fc8d53cac9d" localSheetId="0">Prosjekt!$H$12:$I$12</definedName>
    <definedName name="OSR_GearWriter_edc4d385cb974298a093612a28fa5a8c" localSheetId="0">Prosjekt!$D$12:$E$12</definedName>
    <definedName name="OSR_GearWriter_ee5ae1c5bb4c46a985b81fc1ca0e4409" localSheetId="0">Prosjekt!$F$12:$G$12</definedName>
    <definedName name="OSR_GearWriter_f7966d1670f943468c8ddf46ba6adce1" localSheetId="0">Prosjekt!$H$13:$H$13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8" i="1" l="1"/>
  <c r="F68" i="1"/>
  <c r="D68" i="1"/>
  <c r="H65" i="1"/>
  <c r="E65" i="1"/>
  <c r="I65" i="1" s="1"/>
  <c r="H64" i="1"/>
  <c r="E64" i="1"/>
  <c r="I64" i="1" s="1"/>
  <c r="H63" i="1"/>
  <c r="E63" i="1"/>
  <c r="I63" i="1" s="1"/>
  <c r="H62" i="1"/>
  <c r="E62" i="1"/>
  <c r="I62" i="1" s="1"/>
  <c r="H61" i="1"/>
  <c r="E61" i="1"/>
  <c r="I61" i="1" s="1"/>
  <c r="H60" i="1"/>
  <c r="E60" i="1"/>
  <c r="I60" i="1" s="1"/>
  <c r="H59" i="1"/>
  <c r="E59" i="1"/>
  <c r="I59" i="1" s="1"/>
  <c r="H58" i="1"/>
  <c r="E58" i="1"/>
  <c r="I58" i="1" s="1"/>
  <c r="H57" i="1"/>
  <c r="E57" i="1"/>
  <c r="I57" i="1" s="1"/>
  <c r="H56" i="1"/>
  <c r="E56" i="1"/>
  <c r="I56" i="1" s="1"/>
  <c r="H55" i="1"/>
  <c r="E55" i="1"/>
  <c r="I55" i="1" s="1"/>
  <c r="H54" i="1"/>
  <c r="E54" i="1"/>
  <c r="I54" i="1" s="1"/>
  <c r="H53" i="1"/>
  <c r="E53" i="1"/>
  <c r="H52" i="1"/>
  <c r="E52" i="1"/>
  <c r="H51" i="1"/>
  <c r="E51" i="1"/>
  <c r="I51" i="1" s="1"/>
  <c r="H50" i="1"/>
  <c r="E50" i="1"/>
  <c r="I50" i="1" s="1"/>
  <c r="H49" i="1"/>
  <c r="E49" i="1"/>
  <c r="I49" i="1" s="1"/>
  <c r="H48" i="1"/>
  <c r="E48" i="1"/>
  <c r="I48" i="1" s="1"/>
  <c r="H47" i="1"/>
  <c r="E47" i="1"/>
  <c r="I47" i="1" s="1"/>
  <c r="H46" i="1"/>
  <c r="E46" i="1"/>
  <c r="I46" i="1" s="1"/>
  <c r="H45" i="1"/>
  <c r="E45" i="1"/>
  <c r="I45" i="1" s="1"/>
  <c r="H44" i="1"/>
  <c r="E44" i="1"/>
  <c r="I44" i="1" s="1"/>
  <c r="H43" i="1"/>
  <c r="E43" i="1"/>
  <c r="I43" i="1" s="1"/>
  <c r="H42" i="1"/>
  <c r="E42" i="1"/>
  <c r="I42" i="1" s="1"/>
  <c r="H41" i="1"/>
  <c r="E41" i="1"/>
  <c r="I41" i="1" s="1"/>
  <c r="H40" i="1"/>
  <c r="E40" i="1"/>
  <c r="I40" i="1" s="1"/>
  <c r="H39" i="1"/>
  <c r="E39" i="1"/>
  <c r="I39" i="1" s="1"/>
  <c r="H38" i="1"/>
  <c r="E38" i="1"/>
  <c r="I38" i="1" s="1"/>
  <c r="H37" i="1"/>
  <c r="E37" i="1"/>
  <c r="I37" i="1" s="1"/>
  <c r="H36" i="1"/>
  <c r="E36" i="1"/>
  <c r="I36" i="1" s="1"/>
  <c r="H35" i="1"/>
  <c r="E35" i="1"/>
  <c r="I35" i="1" s="1"/>
  <c r="H34" i="1"/>
  <c r="E34" i="1"/>
  <c r="I34" i="1" s="1"/>
  <c r="H33" i="1"/>
  <c r="E33" i="1"/>
  <c r="I33" i="1" s="1"/>
  <c r="H32" i="1"/>
  <c r="E32" i="1"/>
  <c r="I32" i="1" s="1"/>
  <c r="H31" i="1"/>
  <c r="E31" i="1"/>
  <c r="I31" i="1" s="1"/>
  <c r="H30" i="1"/>
  <c r="E30" i="1"/>
  <c r="I30" i="1" s="1"/>
  <c r="H29" i="1"/>
  <c r="E29" i="1"/>
  <c r="I29" i="1" s="1"/>
  <c r="H28" i="1"/>
  <c r="E28" i="1"/>
  <c r="I28" i="1" s="1"/>
  <c r="H27" i="1"/>
  <c r="E27" i="1"/>
  <c r="I27" i="1" s="1"/>
  <c r="H26" i="1"/>
  <c r="E26" i="1"/>
  <c r="I26" i="1" s="1"/>
  <c r="H25" i="1"/>
  <c r="E25" i="1"/>
  <c r="I25" i="1" s="1"/>
  <c r="H24" i="1"/>
  <c r="E24" i="1"/>
  <c r="I24" i="1" s="1"/>
  <c r="H23" i="1"/>
  <c r="E23" i="1"/>
  <c r="I23" i="1" s="1"/>
  <c r="H22" i="1"/>
  <c r="E22" i="1"/>
  <c r="I22" i="1" s="1"/>
  <c r="H21" i="1"/>
  <c r="E21" i="1"/>
  <c r="I21" i="1" s="1"/>
  <c r="H20" i="1"/>
  <c r="E20" i="1"/>
  <c r="I20" i="1" s="1"/>
  <c r="H19" i="1"/>
  <c r="E19" i="1"/>
  <c r="I19" i="1" s="1"/>
  <c r="H18" i="1"/>
  <c r="E18" i="1"/>
  <c r="I18" i="1" s="1"/>
  <c r="H17" i="1"/>
  <c r="E17" i="1"/>
  <c r="I17" i="1" s="1"/>
  <c r="H16" i="1"/>
  <c r="E16" i="1"/>
  <c r="I16" i="1" s="1"/>
  <c r="H68" i="1" l="1"/>
  <c r="E68" i="1"/>
  <c r="I68" i="1" s="1"/>
</calcChain>
</file>

<file path=xl/sharedStrings.xml><?xml version="1.0" encoding="utf-8"?>
<sst xmlns="http://schemas.openxmlformats.org/spreadsheetml/2006/main" count="79" uniqueCount="72">
  <si>
    <t>Inntekter</t>
  </si>
  <si>
    <t>Resultat</t>
  </si>
  <si>
    <t>SUM TOTALT</t>
  </si>
  <si>
    <t>Para, Stiftelsen DAM</t>
  </si>
  <si>
    <t>Styrehonorar / Møtegodtgjørelse</t>
  </si>
  <si>
    <t>VO-midler fra Studieforbundet/Post 3</t>
  </si>
  <si>
    <t>Dette året (alle)</t>
  </si>
  <si>
    <t>Samlinger sen/jr./rekr. Landslag</t>
  </si>
  <si>
    <t>Kontingenter IFSS / ESDRA / SF</t>
  </si>
  <si>
    <t>Årsbudsjett</t>
  </si>
  <si>
    <t>Racevets/Veterinærkomite</t>
  </si>
  <si>
    <t>Kostnader nasjonale stevner</t>
  </si>
  <si>
    <t>Representasjonsbekledning</t>
  </si>
  <si>
    <t>Renteinntekter</t>
  </si>
  <si>
    <t>Andre inntekter</t>
  </si>
  <si>
    <t>Medlemskontingent</t>
  </si>
  <si>
    <t>Prosjekt</t>
  </si>
  <si>
    <t>Prosjektnavn</t>
  </si>
  <si>
    <t>Integrering PARA</t>
  </si>
  <si>
    <t>Nasjonal TD utdanning</t>
  </si>
  <si>
    <t>Landslagstrener / Sportssjef</t>
  </si>
  <si>
    <t>Sommerhundekjørerskolen (øremerket)</t>
  </si>
  <si>
    <t>Klubbutvikling / rekruttering</t>
  </si>
  <si>
    <t>Stiftelsen Sophies Minde</t>
  </si>
  <si>
    <t>VM 2025 Røros</t>
  </si>
  <si>
    <t>Styrets møtekostnader</t>
  </si>
  <si>
    <t>Ting/ledermøter</t>
  </si>
  <si>
    <t>Sponsoravtaler</t>
  </si>
  <si>
    <t>Norges Hundekjørerforbund</t>
  </si>
  <si>
    <t>Deltakelse EM / WM Snø</t>
  </si>
  <si>
    <t>Rookie-kurs (øremerket)</t>
  </si>
  <si>
    <t>Kontorleie, porto, telefon, utstyr,trykkeri</t>
  </si>
  <si>
    <t>Regnskap</t>
  </si>
  <si>
    <t>Deltakelse VM / EM Barmark</t>
  </si>
  <si>
    <t>Lønn generalsekretær</t>
  </si>
  <si>
    <t>Kontorkostnader</t>
  </si>
  <si>
    <t>Tilskudd NIF (post 3)</t>
  </si>
  <si>
    <t>Styrehonorar</t>
  </si>
  <si>
    <t>Lønn</t>
  </si>
  <si>
    <t>Salgsmateriell</t>
  </si>
  <si>
    <t>Lisenser/forsikringer</t>
  </si>
  <si>
    <t>Mva-kompensasjon</t>
  </si>
  <si>
    <t>Arrangementsstøtte (NM/Seppala)</t>
  </si>
  <si>
    <t>Kostnader</t>
  </si>
  <si>
    <t>Internasjonale møter/kongresser</t>
  </si>
  <si>
    <t>Fond Rabiesvaksinering VM 2025</t>
  </si>
  <si>
    <t>Div. kostnader</t>
  </si>
  <si>
    <t>Tilskudd NIF (post 2)</t>
  </si>
  <si>
    <t>Hittil i år</t>
  </si>
  <si>
    <t>Para utstyr – NIF</t>
  </si>
  <si>
    <t>Lagleder internasjonale mesterskap</t>
  </si>
  <si>
    <t>Trenerutvikling</t>
  </si>
  <si>
    <t>Andre møtekostnader/representasjon</t>
  </si>
  <si>
    <t>Utstyr/bekledning</t>
  </si>
  <si>
    <t>Messer og promotering (øremerket)</t>
  </si>
  <si>
    <t>Periode: 12</t>
  </si>
  <si>
    <t>År 2025</t>
  </si>
  <si>
    <t>Antidoping arbeid - hund (ADK)</t>
  </si>
  <si>
    <t>arr. Støtte Veterinær LD</t>
  </si>
  <si>
    <t>Hundevelferd og helse (ESK)</t>
  </si>
  <si>
    <t>Arrangementsutvikling- arr. Kurs</t>
  </si>
  <si>
    <t>Markedsføring logotrykk og rep- tøy</t>
  </si>
  <si>
    <t>Ungdomstiltak (UK+startavg. -19år)</t>
  </si>
  <si>
    <t>*1</t>
  </si>
  <si>
    <t>*3</t>
  </si>
  <si>
    <t>*5</t>
  </si>
  <si>
    <t>*2</t>
  </si>
  <si>
    <t>*4</t>
  </si>
  <si>
    <t>*6</t>
  </si>
  <si>
    <t>*7</t>
  </si>
  <si>
    <t>*8</t>
  </si>
  <si>
    <t>*9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</si>
</sst>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_ ;[Red]\-#,##0\ "/>
  </numFmts>
  <fonts count="11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1" fillId="0" borderId="0" xfId="2"/>
    <xf numFmtId="1" fontId="3" fillId="0" borderId="2" xfId="2" applyNumberFormat="1" applyFont="1" applyBorder="1"/>
    <xf numFmtId="1" fontId="3" fillId="0" borderId="0" xfId="2" applyNumberFormat="1" applyFont="1"/>
    <xf numFmtId="1" fontId="5" fillId="0" borderId="0" xfId="2" applyNumberFormat="1" applyFont="1"/>
    <xf numFmtId="0" fontId="2" fillId="0" borderId="6" xfId="2" applyFont="1" applyBorder="1" applyAlignment="1">
      <alignment horizontal="left"/>
    </xf>
    <xf numFmtId="1" fontId="8" fillId="0" borderId="0" xfId="2" applyNumberFormat="1" applyFont="1"/>
    <xf numFmtId="1" fontId="2" fillId="0" borderId="0" xfId="2" applyNumberFormat="1" applyFont="1"/>
    <xf numFmtId="0" fontId="9" fillId="0" borderId="0" xfId="2" applyFont="1" applyAlignment="1">
      <alignment horizontal="left"/>
    </xf>
    <xf numFmtId="38" fontId="7" fillId="0" borderId="12" xfId="2" applyNumberFormat="1" applyFont="1" applyBorder="1"/>
    <xf numFmtId="0" fontId="9" fillId="0" borderId="2" xfId="2" applyFont="1" applyBorder="1" applyAlignment="1">
      <alignment horizontal="left"/>
    </xf>
    <xf numFmtId="0" fontId="7" fillId="0" borderId="11" xfId="2" applyFont="1" applyBorder="1"/>
    <xf numFmtId="38" fontId="7" fillId="0" borderId="0" xfId="2" applyNumberFormat="1" applyFont="1"/>
    <xf numFmtId="0" fontId="8" fillId="0" borderId="0" xfId="2" applyFont="1" applyAlignment="1">
      <alignment horizontal="left"/>
    </xf>
    <xf numFmtId="1" fontId="4" fillId="0" borderId="14" xfId="2" applyNumberFormat="1" applyFont="1" applyBorder="1"/>
    <xf numFmtId="0" fontId="2" fillId="0" borderId="0" xfId="2" applyFont="1"/>
    <xf numFmtId="1" fontId="9" fillId="0" borderId="0" xfId="2" applyNumberFormat="1" applyFont="1"/>
    <xf numFmtId="0" fontId="2" fillId="0" borderId="0" xfId="2" applyFont="1" applyAlignment="1">
      <alignment horizontal="left"/>
    </xf>
    <xf numFmtId="1" fontId="8" fillId="0" borderId="1" xfId="2" applyNumberFormat="1" applyFont="1" applyBorder="1"/>
    <xf numFmtId="38" fontId="4" fillId="0" borderId="0" xfId="2" applyNumberFormat="1" applyFont="1"/>
    <xf numFmtId="165" fontId="7" fillId="0" borderId="14" xfId="2" applyNumberFormat="1" applyFont="1" applyBorder="1"/>
    <xf numFmtId="3" fontId="4" fillId="0" borderId="14" xfId="1" applyNumberFormat="1" applyFont="1" applyFill="1" applyBorder="1"/>
    <xf numFmtId="0" fontId="4" fillId="0" borderId="0" xfId="2" applyFont="1"/>
    <xf numFmtId="1" fontId="4" fillId="0" borderId="18" xfId="2" applyNumberFormat="1" applyFont="1" applyBorder="1"/>
    <xf numFmtId="0" fontId="8" fillId="0" borderId="0" xfId="2" applyFont="1"/>
    <xf numFmtId="38" fontId="4" fillId="0" borderId="11" xfId="2" applyNumberFormat="1" applyFont="1" applyBorder="1"/>
    <xf numFmtId="49" fontId="4" fillId="0" borderId="0" xfId="2" applyNumberFormat="1" applyFont="1" applyAlignment="1">
      <alignment horizontal="right"/>
    </xf>
    <xf numFmtId="0" fontId="2" fillId="2" borderId="10" xfId="2" applyFont="1" applyFill="1" applyBorder="1" applyAlignment="1">
      <alignment horizontal="center"/>
    </xf>
    <xf numFmtId="0" fontId="10" fillId="2" borderId="0" xfId="2" applyFont="1" applyFill="1" applyAlignment="1">
      <alignment horizontal="left"/>
    </xf>
    <xf numFmtId="1" fontId="2" fillId="2" borderId="1" xfId="2" applyNumberFormat="1" applyFont="1" applyFill="1" applyBorder="1" applyAlignment="1">
      <alignment horizontal="center"/>
    </xf>
    <xf numFmtId="165" fontId="4" fillId="2" borderId="15" xfId="2" applyNumberFormat="1" applyFont="1" applyFill="1" applyBorder="1"/>
    <xf numFmtId="165" fontId="4" fillId="2" borderId="3" xfId="2" applyNumberFormat="1" applyFont="1" applyFill="1" applyBorder="1"/>
    <xf numFmtId="3" fontId="4" fillId="2" borderId="15" xfId="1" applyNumberFormat="1" applyFont="1" applyFill="1" applyBorder="1"/>
    <xf numFmtId="3" fontId="4" fillId="2" borderId="3" xfId="1" applyNumberFormat="1" applyFont="1" applyFill="1" applyBorder="1"/>
    <xf numFmtId="1" fontId="4" fillId="2" borderId="15" xfId="2" applyNumberFormat="1" applyFont="1" applyFill="1" applyBorder="1"/>
    <xf numFmtId="1" fontId="4" fillId="2" borderId="3" xfId="2" applyNumberFormat="1" applyFont="1" applyFill="1" applyBorder="1"/>
    <xf numFmtId="1" fontId="4" fillId="2" borderId="16" xfId="2" applyNumberFormat="1" applyFont="1" applyFill="1" applyBorder="1"/>
    <xf numFmtId="1" fontId="4" fillId="2" borderId="4" xfId="2" applyNumberFormat="1" applyFont="1" applyFill="1" applyBorder="1"/>
    <xf numFmtId="3" fontId="7" fillId="2" borderId="17" xfId="1" applyNumberFormat="1" applyFont="1" applyFill="1" applyBorder="1"/>
    <xf numFmtId="3" fontId="7" fillId="2" borderId="9" xfId="1" applyNumberFormat="1" applyFont="1" applyFill="1" applyBorder="1"/>
    <xf numFmtId="0" fontId="2" fillId="3" borderId="10" xfId="2" applyFont="1" applyFill="1" applyBorder="1" applyAlignment="1">
      <alignment horizontal="center"/>
    </xf>
    <xf numFmtId="0" fontId="10" fillId="3" borderId="0" xfId="2" applyFont="1" applyFill="1" applyAlignment="1">
      <alignment horizontal="left"/>
    </xf>
    <xf numFmtId="1" fontId="2" fillId="3" borderId="1" xfId="2" applyNumberFormat="1" applyFont="1" applyFill="1" applyBorder="1" applyAlignment="1">
      <alignment horizontal="center"/>
    </xf>
    <xf numFmtId="165" fontId="4" fillId="3" borderId="8" xfId="2" applyNumberFormat="1" applyFont="1" applyFill="1" applyBorder="1"/>
    <xf numFmtId="165" fontId="4" fillId="3" borderId="3" xfId="2" applyNumberFormat="1" applyFont="1" applyFill="1" applyBorder="1"/>
    <xf numFmtId="3" fontId="4" fillId="3" borderId="8" xfId="1" applyNumberFormat="1" applyFont="1" applyFill="1" applyBorder="1"/>
    <xf numFmtId="3" fontId="4" fillId="3" borderId="3" xfId="1" applyNumberFormat="1" applyFont="1" applyFill="1" applyBorder="1"/>
    <xf numFmtId="1" fontId="4" fillId="3" borderId="8" xfId="2" applyNumberFormat="1" applyFont="1" applyFill="1" applyBorder="1"/>
    <xf numFmtId="1" fontId="4" fillId="3" borderId="3" xfId="2" applyNumberFormat="1" applyFont="1" applyFill="1" applyBorder="1"/>
    <xf numFmtId="1" fontId="4" fillId="3" borderId="13" xfId="2" applyNumberFormat="1" applyFont="1" applyFill="1" applyBorder="1"/>
    <xf numFmtId="1" fontId="4" fillId="3" borderId="4" xfId="2" applyNumberFormat="1" applyFont="1" applyFill="1" applyBorder="1"/>
    <xf numFmtId="3" fontId="7" fillId="3" borderId="7" xfId="1" applyNumberFormat="1" applyFont="1" applyFill="1" applyBorder="1"/>
    <xf numFmtId="3" fontId="7" fillId="3" borderId="9" xfId="1" applyNumberFormat="1" applyFont="1" applyFill="1" applyBorder="1"/>
    <xf numFmtId="0" fontId="2" fillId="4" borderId="10" xfId="2" applyFont="1" applyFill="1" applyBorder="1" applyAlignment="1">
      <alignment horizontal="center"/>
    </xf>
    <xf numFmtId="0" fontId="2" fillId="4" borderId="0" xfId="2" applyFont="1" applyFill="1" applyAlignment="1">
      <alignment horizontal="left"/>
    </xf>
    <xf numFmtId="1" fontId="2" fillId="4" borderId="1" xfId="2" applyNumberFormat="1" applyFont="1" applyFill="1" applyBorder="1" applyAlignment="1">
      <alignment horizontal="center"/>
    </xf>
    <xf numFmtId="165" fontId="4" fillId="4" borderId="8" xfId="2" applyNumberFormat="1" applyFont="1" applyFill="1" applyBorder="1"/>
    <xf numFmtId="165" fontId="4" fillId="4" borderId="3" xfId="2" applyNumberFormat="1" applyFont="1" applyFill="1" applyBorder="1"/>
    <xf numFmtId="3" fontId="4" fillId="4" borderId="8" xfId="1" applyNumberFormat="1" applyFont="1" applyFill="1" applyBorder="1"/>
    <xf numFmtId="1" fontId="4" fillId="4" borderId="8" xfId="2" applyNumberFormat="1" applyFont="1" applyFill="1" applyBorder="1"/>
    <xf numFmtId="1" fontId="4" fillId="4" borderId="3" xfId="2" applyNumberFormat="1" applyFont="1" applyFill="1" applyBorder="1"/>
    <xf numFmtId="1" fontId="4" fillId="4" borderId="13" xfId="2" applyNumberFormat="1" applyFont="1" applyFill="1" applyBorder="1"/>
    <xf numFmtId="1" fontId="4" fillId="4" borderId="4" xfId="2" applyNumberFormat="1" applyFont="1" applyFill="1" applyBorder="1"/>
    <xf numFmtId="3" fontId="7" fillId="4" borderId="7" xfId="1" applyNumberFormat="1" applyFont="1" applyFill="1" applyBorder="1"/>
    <xf numFmtId="1" fontId="6" fillId="2" borderId="10" xfId="2" applyNumberFormat="1" applyFont="1" applyFill="1" applyBorder="1" applyAlignment="1">
      <alignment horizontal="center"/>
    </xf>
    <xf numFmtId="1" fontId="6" fillId="2" borderId="5" xfId="2" applyNumberFormat="1" applyFont="1" applyFill="1" applyBorder="1" applyAlignment="1">
      <alignment horizontal="center"/>
    </xf>
    <xf numFmtId="1" fontId="6" fillId="3" borderId="10" xfId="2" applyNumberFormat="1" applyFont="1" applyFill="1" applyBorder="1" applyAlignment="1">
      <alignment horizontal="center"/>
    </xf>
    <xf numFmtId="1" fontId="6" fillId="3" borderId="5" xfId="2" applyNumberFormat="1" applyFont="1" applyFill="1" applyBorder="1" applyAlignment="1">
      <alignment horizontal="center"/>
    </xf>
    <xf numFmtId="1" fontId="6" fillId="4" borderId="10" xfId="2" applyNumberFormat="1" applyFont="1" applyFill="1" applyBorder="1" applyAlignment="1">
      <alignment horizontal="center"/>
    </xf>
    <xf numFmtId="1" fontId="6" fillId="4" borderId="5" xfId="2" applyNumberFormat="1" applyFont="1" applyFill="1" applyBorder="1" applyAlignment="1">
      <alignment horizontal="center"/>
    </xf>
  </cellXfs>
  <cellStyles count="3">
    <cellStyle name="Komma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topLeftCell="A14" zoomScale="80" zoomScaleNormal="80" workbookViewId="0">
      <selection activeCell="B69" sqref="B69"/>
    </sheetView>
  </sheetViews>
  <sheetFormatPr baseColWidth="10" defaultColWidth="9.1796875" defaultRowHeight="14.5" x14ac:dyDescent="0.35"/>
  <cols>
    <col min="1" max="1" width="10" customWidth="1"/>
    <col min="2" max="2" width="7.453125" customWidth="1"/>
    <col min="3" max="3" width="26.1796875" customWidth="1"/>
    <col min="4" max="4" width="10.36328125" customWidth="1"/>
    <col min="5" max="5" width="9.36328125" customWidth="1"/>
    <col min="6" max="6" width="9.54296875" customWidth="1"/>
    <col min="7" max="7" width="9.6328125" customWidth="1"/>
    <col min="8" max="8" width="9" customWidth="1"/>
    <col min="9" max="9" width="9.6328125" customWidth="1"/>
  </cols>
  <sheetData>
    <row r="1" spans="1:9" ht="3" customHeight="1" x14ac:dyDescent="0.35">
      <c r="B1" s="1"/>
      <c r="C1" s="1"/>
      <c r="D1" s="1"/>
      <c r="E1" s="1"/>
      <c r="F1" s="1"/>
      <c r="G1" s="1"/>
      <c r="H1" s="1"/>
      <c r="I1" s="1"/>
    </row>
    <row r="2" spans="1:9" ht="3" customHeight="1" x14ac:dyDescent="0.35">
      <c r="B2" s="1"/>
      <c r="C2" s="1"/>
      <c r="D2" s="1"/>
      <c r="E2" s="1"/>
      <c r="F2" s="1"/>
      <c r="G2" s="1"/>
      <c r="H2" s="1"/>
      <c r="I2" s="1"/>
    </row>
    <row r="3" spans="1:9" ht="3" customHeight="1" x14ac:dyDescent="0.35">
      <c r="B3" s="1"/>
      <c r="C3" s="22"/>
      <c r="D3" s="1"/>
      <c r="E3" s="1"/>
      <c r="F3" s="1"/>
      <c r="G3" s="1"/>
      <c r="H3" s="1"/>
      <c r="I3" s="1"/>
    </row>
    <row r="4" spans="1:9" x14ac:dyDescent="0.35">
      <c r="B4" s="1"/>
      <c r="C4" s="22"/>
      <c r="D4" s="1"/>
      <c r="E4" s="1"/>
      <c r="F4" s="1"/>
      <c r="G4" s="1"/>
      <c r="H4" s="1"/>
      <c r="I4" s="1"/>
    </row>
    <row r="5" spans="1:9" x14ac:dyDescent="0.35">
      <c r="B5" s="1"/>
      <c r="C5" s="22"/>
      <c r="D5" s="1"/>
      <c r="E5" s="1"/>
      <c r="F5" s="1"/>
      <c r="G5" s="1"/>
      <c r="H5" s="1"/>
      <c r="I5" s="1"/>
    </row>
    <row r="6" spans="1:9" ht="20" x14ac:dyDescent="0.4">
      <c r="B6" s="1"/>
      <c r="C6" s="22"/>
      <c r="D6" s="18" t="s">
        <v>56</v>
      </c>
      <c r="E6" s="4" t="s">
        <v>28</v>
      </c>
      <c r="F6" s="4"/>
      <c r="G6" s="4"/>
      <c r="H6" s="4"/>
      <c r="I6" s="1"/>
    </row>
    <row r="7" spans="1:9" x14ac:dyDescent="0.35">
      <c r="B7" s="1"/>
      <c r="C7" s="26"/>
      <c r="D7" s="18" t="s">
        <v>55</v>
      </c>
      <c r="E7" s="1"/>
      <c r="F7" s="6"/>
      <c r="G7" s="1"/>
      <c r="H7" s="1"/>
      <c r="I7" s="1"/>
    </row>
    <row r="8" spans="1:9" ht="15.5" x14ac:dyDescent="0.35">
      <c r="B8" s="1"/>
      <c r="C8" s="1"/>
      <c r="D8" s="3"/>
      <c r="E8" s="7"/>
      <c r="F8" s="7"/>
      <c r="G8" s="3"/>
      <c r="H8" s="3"/>
      <c r="I8" s="3"/>
    </row>
    <row r="9" spans="1:9" ht="15.5" x14ac:dyDescent="0.35">
      <c r="B9" s="1"/>
      <c r="C9" s="1"/>
      <c r="D9" s="3"/>
      <c r="E9" s="7"/>
      <c r="F9" s="6"/>
      <c r="G9" s="3"/>
      <c r="H9" s="3"/>
      <c r="I9" s="3"/>
    </row>
    <row r="10" spans="1:9" ht="23" x14ac:dyDescent="0.5">
      <c r="B10" s="1"/>
      <c r="C10" s="8"/>
      <c r="D10" s="8"/>
      <c r="E10" s="1"/>
      <c r="F10" s="16"/>
      <c r="G10" s="3"/>
      <c r="H10" s="3"/>
      <c r="I10" s="3"/>
    </row>
    <row r="11" spans="1:9" ht="23" x14ac:dyDescent="0.5">
      <c r="B11" s="1"/>
      <c r="C11" s="8"/>
      <c r="D11" s="10"/>
      <c r="E11" s="2"/>
      <c r="F11" s="2"/>
      <c r="G11" s="2"/>
      <c r="H11" s="2"/>
      <c r="I11" s="2"/>
    </row>
    <row r="12" spans="1:9" ht="18" x14ac:dyDescent="0.4">
      <c r="B12" s="15"/>
      <c r="C12" s="24"/>
      <c r="D12" s="64" t="s">
        <v>0</v>
      </c>
      <c r="E12" s="65"/>
      <c r="F12" s="66" t="s">
        <v>43</v>
      </c>
      <c r="G12" s="67"/>
      <c r="H12" s="68" t="s">
        <v>1</v>
      </c>
      <c r="I12" s="69"/>
    </row>
    <row r="13" spans="1:9" x14ac:dyDescent="0.35">
      <c r="B13" s="13"/>
      <c r="C13" s="17"/>
      <c r="D13" s="27" t="s">
        <v>48</v>
      </c>
      <c r="E13" s="28" t="s">
        <v>6</v>
      </c>
      <c r="F13" s="40" t="s">
        <v>48</v>
      </c>
      <c r="G13" s="41" t="s">
        <v>6</v>
      </c>
      <c r="H13" s="53" t="s">
        <v>48</v>
      </c>
      <c r="I13" s="54"/>
    </row>
    <row r="14" spans="1:9" x14ac:dyDescent="0.35">
      <c r="B14" s="13"/>
      <c r="C14" s="5"/>
      <c r="D14" s="29" t="s">
        <v>32</v>
      </c>
      <c r="E14" s="29" t="s">
        <v>9</v>
      </c>
      <c r="F14" s="42" t="s">
        <v>32</v>
      </c>
      <c r="G14" s="42" t="s">
        <v>9</v>
      </c>
      <c r="H14" s="55" t="s">
        <v>32</v>
      </c>
      <c r="I14" s="55" t="s">
        <v>9</v>
      </c>
    </row>
    <row r="15" spans="1:9" x14ac:dyDescent="0.35">
      <c r="A15" s="1"/>
      <c r="B15" s="11" t="s">
        <v>16</v>
      </c>
      <c r="C15" s="20" t="s">
        <v>17</v>
      </c>
      <c r="D15" s="30"/>
      <c r="E15" s="31"/>
      <c r="F15" s="43"/>
      <c r="G15" s="44"/>
      <c r="H15" s="56"/>
      <c r="I15" s="57"/>
    </row>
    <row r="16" spans="1:9" x14ac:dyDescent="0.35">
      <c r="B16" s="11">
        <v>10050</v>
      </c>
      <c r="C16" s="21" t="s">
        <v>44</v>
      </c>
      <c r="D16" s="32"/>
      <c r="E16" s="33">
        <f t="shared" ref="E16:E27" si="0">0*(-1)</f>
        <v>0</v>
      </c>
      <c r="F16" s="45"/>
      <c r="G16" s="46">
        <v>0</v>
      </c>
      <c r="H16" s="58">
        <f t="shared" ref="H16:H52" si="1">D16+F16</f>
        <v>0</v>
      </c>
      <c r="I16" s="58">
        <f t="shared" ref="I16:I51" si="2">E16+G16</f>
        <v>0</v>
      </c>
    </row>
    <row r="17" spans="2:10" x14ac:dyDescent="0.35">
      <c r="B17" s="11">
        <v>10070</v>
      </c>
      <c r="C17" s="21" t="s">
        <v>57</v>
      </c>
      <c r="D17" s="32"/>
      <c r="E17" s="33">
        <f t="shared" si="0"/>
        <v>0</v>
      </c>
      <c r="F17" s="45">
        <v>88230.57</v>
      </c>
      <c r="G17" s="46">
        <v>83000</v>
      </c>
      <c r="H17" s="58">
        <f t="shared" si="1"/>
        <v>88230.57</v>
      </c>
      <c r="I17" s="58">
        <f t="shared" si="2"/>
        <v>83000</v>
      </c>
    </row>
    <row r="18" spans="2:10" x14ac:dyDescent="0.35">
      <c r="B18" s="11">
        <v>10080</v>
      </c>
      <c r="C18" s="21" t="s">
        <v>58</v>
      </c>
      <c r="D18" s="32"/>
      <c r="E18" s="33">
        <f t="shared" si="0"/>
        <v>0</v>
      </c>
      <c r="F18" s="45">
        <v>199999.5</v>
      </c>
      <c r="G18" s="46">
        <v>200000</v>
      </c>
      <c r="H18" s="58">
        <f t="shared" si="1"/>
        <v>199999.5</v>
      </c>
      <c r="I18" s="58">
        <f t="shared" si="2"/>
        <v>200000</v>
      </c>
    </row>
    <row r="19" spans="2:10" x14ac:dyDescent="0.35">
      <c r="B19" s="11">
        <v>10085</v>
      </c>
      <c r="C19" s="21" t="s">
        <v>10</v>
      </c>
      <c r="D19" s="32"/>
      <c r="E19" s="33">
        <f t="shared" si="0"/>
        <v>0</v>
      </c>
      <c r="F19" s="45"/>
      <c r="G19" s="46">
        <v>50000</v>
      </c>
      <c r="H19" s="58">
        <f t="shared" si="1"/>
        <v>0</v>
      </c>
      <c r="I19" s="58">
        <f t="shared" si="2"/>
        <v>50000</v>
      </c>
      <c r="J19" t="s">
        <v>63</v>
      </c>
    </row>
    <row r="20" spans="2:10" x14ac:dyDescent="0.35">
      <c r="B20" s="11">
        <v>10090</v>
      </c>
      <c r="C20" s="21" t="s">
        <v>59</v>
      </c>
      <c r="D20" s="32"/>
      <c r="E20" s="33">
        <f t="shared" si="0"/>
        <v>0</v>
      </c>
      <c r="F20" s="45">
        <v>67469.86</v>
      </c>
      <c r="G20" s="46">
        <v>60000</v>
      </c>
      <c r="H20" s="58">
        <f t="shared" si="1"/>
        <v>67469.86</v>
      </c>
      <c r="I20" s="58">
        <f t="shared" si="2"/>
        <v>60000</v>
      </c>
    </row>
    <row r="21" spans="2:10" x14ac:dyDescent="0.35">
      <c r="B21" s="11">
        <v>32020</v>
      </c>
      <c r="C21" s="21" t="s">
        <v>62</v>
      </c>
      <c r="D21" s="32"/>
      <c r="E21" s="33">
        <f t="shared" si="0"/>
        <v>0</v>
      </c>
      <c r="F21" s="45">
        <v>169293</v>
      </c>
      <c r="G21" s="46">
        <v>162000</v>
      </c>
      <c r="H21" s="58">
        <f t="shared" si="1"/>
        <v>169293</v>
      </c>
      <c r="I21" s="58">
        <f t="shared" si="2"/>
        <v>162000</v>
      </c>
    </row>
    <row r="22" spans="2:10" x14ac:dyDescent="0.35">
      <c r="B22" s="11">
        <v>32027</v>
      </c>
      <c r="C22" s="21" t="s">
        <v>21</v>
      </c>
      <c r="D22" s="32">
        <v>-288389.19</v>
      </c>
      <c r="E22" s="33">
        <f t="shared" si="0"/>
        <v>0</v>
      </c>
      <c r="F22" s="45">
        <v>508401.4</v>
      </c>
      <c r="G22" s="46">
        <v>220000</v>
      </c>
      <c r="H22" s="58">
        <f t="shared" si="1"/>
        <v>220012.21000000002</v>
      </c>
      <c r="I22" s="58">
        <f t="shared" si="2"/>
        <v>220000</v>
      </c>
    </row>
    <row r="23" spans="2:10" x14ac:dyDescent="0.35">
      <c r="B23" s="11">
        <v>32030</v>
      </c>
      <c r="C23" s="21" t="s">
        <v>42</v>
      </c>
      <c r="D23" s="32"/>
      <c r="E23" s="33">
        <f t="shared" si="0"/>
        <v>0</v>
      </c>
      <c r="F23" s="45">
        <v>150000</v>
      </c>
      <c r="G23" s="46">
        <v>150000</v>
      </c>
      <c r="H23" s="58">
        <f t="shared" si="1"/>
        <v>150000</v>
      </c>
      <c r="I23" s="58">
        <f t="shared" si="2"/>
        <v>150000</v>
      </c>
      <c r="J23" t="s">
        <v>66</v>
      </c>
    </row>
    <row r="24" spans="2:10" x14ac:dyDescent="0.35">
      <c r="B24" s="11">
        <v>32040</v>
      </c>
      <c r="C24" s="21" t="s">
        <v>22</v>
      </c>
      <c r="D24" s="32">
        <v>-45231.82</v>
      </c>
      <c r="E24" s="33">
        <f t="shared" si="0"/>
        <v>0</v>
      </c>
      <c r="F24" s="45">
        <v>1098355.4099999999</v>
      </c>
      <c r="G24" s="46">
        <v>1058926</v>
      </c>
      <c r="H24" s="58">
        <f t="shared" si="1"/>
        <v>1053123.5899999999</v>
      </c>
      <c r="I24" s="58">
        <f t="shared" si="2"/>
        <v>1058926</v>
      </c>
    </row>
    <row r="25" spans="2:10" x14ac:dyDescent="0.35">
      <c r="B25" s="11">
        <v>32050</v>
      </c>
      <c r="C25" s="21" t="s">
        <v>11</v>
      </c>
      <c r="D25" s="32"/>
      <c r="E25" s="33">
        <f t="shared" si="0"/>
        <v>0</v>
      </c>
      <c r="F25" s="45">
        <v>65563.710000000006</v>
      </c>
      <c r="G25" s="46">
        <v>65000</v>
      </c>
      <c r="H25" s="58">
        <f t="shared" si="1"/>
        <v>65563.710000000006</v>
      </c>
      <c r="I25" s="58">
        <f t="shared" si="2"/>
        <v>65000</v>
      </c>
    </row>
    <row r="26" spans="2:10" x14ac:dyDescent="0.35">
      <c r="B26" s="11">
        <v>32070</v>
      </c>
      <c r="C26" s="21" t="s">
        <v>18</v>
      </c>
      <c r="D26" s="32"/>
      <c r="E26" s="33">
        <f t="shared" si="0"/>
        <v>0</v>
      </c>
      <c r="F26" s="45">
        <v>113799.34</v>
      </c>
      <c r="G26" s="46">
        <v>200000</v>
      </c>
      <c r="H26" s="58">
        <f t="shared" si="1"/>
        <v>113799.34</v>
      </c>
      <c r="I26" s="58">
        <f t="shared" si="2"/>
        <v>200000</v>
      </c>
      <c r="J26" t="s">
        <v>64</v>
      </c>
    </row>
    <row r="27" spans="2:10" x14ac:dyDescent="0.35">
      <c r="B27" s="11">
        <v>32071</v>
      </c>
      <c r="C27" s="21" t="s">
        <v>49</v>
      </c>
      <c r="D27" s="32">
        <v>-500000</v>
      </c>
      <c r="E27" s="33">
        <f t="shared" si="0"/>
        <v>0</v>
      </c>
      <c r="F27" s="45">
        <v>479242</v>
      </c>
      <c r="G27" s="46"/>
      <c r="H27" s="58">
        <f t="shared" si="1"/>
        <v>-20758</v>
      </c>
      <c r="I27" s="58">
        <f t="shared" si="2"/>
        <v>0</v>
      </c>
      <c r="J27" t="s">
        <v>67</v>
      </c>
    </row>
    <row r="28" spans="2:10" x14ac:dyDescent="0.35">
      <c r="B28" s="11">
        <v>32080</v>
      </c>
      <c r="C28" s="21" t="s">
        <v>3</v>
      </c>
      <c r="D28" s="32">
        <v>-124181</v>
      </c>
      <c r="E28" s="33">
        <f>302022*(-1)</f>
        <v>-302022</v>
      </c>
      <c r="F28" s="45">
        <v>349181.37</v>
      </c>
      <c r="G28" s="46">
        <v>300000</v>
      </c>
      <c r="H28" s="58">
        <f t="shared" si="1"/>
        <v>225000.37</v>
      </c>
      <c r="I28" s="58">
        <f t="shared" si="2"/>
        <v>-2022</v>
      </c>
      <c r="J28" t="s">
        <v>65</v>
      </c>
    </row>
    <row r="29" spans="2:10" x14ac:dyDescent="0.35">
      <c r="B29" s="11">
        <v>32090</v>
      </c>
      <c r="C29" s="21" t="s">
        <v>23</v>
      </c>
      <c r="D29" s="32">
        <v>-500000</v>
      </c>
      <c r="E29" s="33">
        <f>0*(-1)</f>
        <v>0</v>
      </c>
      <c r="F29" s="45"/>
      <c r="G29" s="46"/>
      <c r="H29" s="58">
        <f t="shared" si="1"/>
        <v>-500000</v>
      </c>
      <c r="I29" s="58">
        <f t="shared" si="2"/>
        <v>0</v>
      </c>
      <c r="J29" t="s">
        <v>68</v>
      </c>
    </row>
    <row r="30" spans="2:10" x14ac:dyDescent="0.35">
      <c r="B30" s="11">
        <v>35050</v>
      </c>
      <c r="C30" s="21" t="s">
        <v>24</v>
      </c>
      <c r="D30" s="32">
        <v>-2706324.74</v>
      </c>
      <c r="E30" s="33">
        <f>1202497*(-1)</f>
        <v>-1202497</v>
      </c>
      <c r="F30" s="45">
        <v>3118901.74</v>
      </c>
      <c r="G30" s="46">
        <v>1502497</v>
      </c>
      <c r="H30" s="58">
        <f t="shared" si="1"/>
        <v>412577</v>
      </c>
      <c r="I30" s="58">
        <f t="shared" si="2"/>
        <v>300000</v>
      </c>
    </row>
    <row r="31" spans="2:10" x14ac:dyDescent="0.35">
      <c r="B31" s="11">
        <v>35055</v>
      </c>
      <c r="C31" s="21" t="s">
        <v>45</v>
      </c>
      <c r="D31" s="32"/>
      <c r="E31" s="33">
        <f t="shared" ref="E31:E51" si="3">0*(-1)</f>
        <v>0</v>
      </c>
      <c r="F31" s="45">
        <v>47461.5</v>
      </c>
      <c r="G31" s="46">
        <v>150000</v>
      </c>
      <c r="H31" s="58">
        <f t="shared" si="1"/>
        <v>47461.5</v>
      </c>
      <c r="I31" s="58">
        <f t="shared" si="2"/>
        <v>150000</v>
      </c>
    </row>
    <row r="32" spans="2:10" x14ac:dyDescent="0.35">
      <c r="B32" s="11">
        <v>51015</v>
      </c>
      <c r="C32" s="21" t="s">
        <v>50</v>
      </c>
      <c r="D32" s="32"/>
      <c r="E32" s="33">
        <f t="shared" si="3"/>
        <v>0</v>
      </c>
      <c r="F32" s="45">
        <v>66437.990000000005</v>
      </c>
      <c r="G32" s="46">
        <v>80000</v>
      </c>
      <c r="H32" s="58">
        <f t="shared" si="1"/>
        <v>66437.990000000005</v>
      </c>
      <c r="I32" s="58">
        <f t="shared" si="2"/>
        <v>80000</v>
      </c>
    </row>
    <row r="33" spans="2:10" x14ac:dyDescent="0.35">
      <c r="B33" s="11">
        <v>51020</v>
      </c>
      <c r="C33" s="21" t="s">
        <v>20</v>
      </c>
      <c r="D33" s="32"/>
      <c r="E33" s="33">
        <f t="shared" si="3"/>
        <v>0</v>
      </c>
      <c r="F33" s="45">
        <v>42218.87</v>
      </c>
      <c r="G33" s="46">
        <v>148000</v>
      </c>
      <c r="H33" s="58">
        <f t="shared" si="1"/>
        <v>42218.87</v>
      </c>
      <c r="I33" s="58">
        <f t="shared" si="2"/>
        <v>148000</v>
      </c>
    </row>
    <row r="34" spans="2:10" x14ac:dyDescent="0.35">
      <c r="B34" s="11">
        <v>51030</v>
      </c>
      <c r="C34" s="21" t="s">
        <v>7</v>
      </c>
      <c r="D34" s="32">
        <v>-8850</v>
      </c>
      <c r="E34" s="33">
        <f t="shared" si="3"/>
        <v>0</v>
      </c>
      <c r="F34" s="45">
        <v>255694.34</v>
      </c>
      <c r="G34" s="46">
        <v>280000</v>
      </c>
      <c r="H34" s="58">
        <f t="shared" si="1"/>
        <v>246844.34</v>
      </c>
      <c r="I34" s="58">
        <f t="shared" si="2"/>
        <v>280000</v>
      </c>
    </row>
    <row r="35" spans="2:10" x14ac:dyDescent="0.35">
      <c r="B35" s="11">
        <v>51050</v>
      </c>
      <c r="C35" s="21" t="s">
        <v>29</v>
      </c>
      <c r="D35" s="32">
        <v>-15348</v>
      </c>
      <c r="E35" s="33">
        <f t="shared" si="3"/>
        <v>0</v>
      </c>
      <c r="F35" s="45">
        <v>159523.29999999999</v>
      </c>
      <c r="G35" s="46">
        <v>144175</v>
      </c>
      <c r="H35" s="58">
        <f t="shared" si="1"/>
        <v>144175.29999999999</v>
      </c>
      <c r="I35" s="58">
        <f t="shared" si="2"/>
        <v>144175</v>
      </c>
    </row>
    <row r="36" spans="2:10" x14ac:dyDescent="0.35">
      <c r="B36" s="11">
        <v>51055</v>
      </c>
      <c r="C36" s="21" t="s">
        <v>33</v>
      </c>
      <c r="D36" s="32"/>
      <c r="E36" s="33">
        <f t="shared" si="3"/>
        <v>0</v>
      </c>
      <c r="F36" s="45">
        <v>15499.13</v>
      </c>
      <c r="G36" s="46">
        <v>40000</v>
      </c>
      <c r="H36" s="58">
        <f t="shared" si="1"/>
        <v>15499.13</v>
      </c>
      <c r="I36" s="58">
        <f t="shared" si="2"/>
        <v>40000</v>
      </c>
    </row>
    <row r="37" spans="2:10" x14ac:dyDescent="0.35">
      <c r="B37" s="11">
        <v>51070</v>
      </c>
      <c r="C37" s="21" t="s">
        <v>12</v>
      </c>
      <c r="D37" s="32"/>
      <c r="E37" s="33">
        <f t="shared" si="3"/>
        <v>0</v>
      </c>
      <c r="F37" s="45">
        <v>0</v>
      </c>
      <c r="G37" s="46">
        <v>0</v>
      </c>
      <c r="H37" s="58">
        <f t="shared" si="1"/>
        <v>0</v>
      </c>
      <c r="I37" s="58">
        <f t="shared" si="2"/>
        <v>0</v>
      </c>
    </row>
    <row r="38" spans="2:10" x14ac:dyDescent="0.35">
      <c r="B38" s="11">
        <v>73001</v>
      </c>
      <c r="C38" s="21" t="s">
        <v>30</v>
      </c>
      <c r="D38" s="32"/>
      <c r="E38" s="33">
        <f t="shared" si="3"/>
        <v>0</v>
      </c>
      <c r="F38" s="45">
        <v>40000</v>
      </c>
      <c r="G38" s="46">
        <v>40000</v>
      </c>
      <c r="H38" s="58">
        <f t="shared" si="1"/>
        <v>40000</v>
      </c>
      <c r="I38" s="58">
        <f t="shared" si="2"/>
        <v>40000</v>
      </c>
    </row>
    <row r="39" spans="2:10" x14ac:dyDescent="0.35">
      <c r="B39" s="11">
        <v>73020</v>
      </c>
      <c r="C39" s="21" t="s">
        <v>51</v>
      </c>
      <c r="D39" s="32">
        <v>-19153.96</v>
      </c>
      <c r="E39" s="33">
        <f t="shared" si="3"/>
        <v>0</v>
      </c>
      <c r="F39" s="45">
        <v>173152.95</v>
      </c>
      <c r="G39" s="46">
        <v>175000</v>
      </c>
      <c r="H39" s="58">
        <f t="shared" si="1"/>
        <v>153998.99000000002</v>
      </c>
      <c r="I39" s="58">
        <f t="shared" si="2"/>
        <v>175000</v>
      </c>
    </row>
    <row r="40" spans="2:10" x14ac:dyDescent="0.35">
      <c r="B40" s="11">
        <v>73050</v>
      </c>
      <c r="C40" s="21" t="s">
        <v>19</v>
      </c>
      <c r="D40" s="32">
        <v>-30480.98</v>
      </c>
      <c r="E40" s="33">
        <f t="shared" si="3"/>
        <v>0</v>
      </c>
      <c r="F40" s="45">
        <v>214275.84</v>
      </c>
      <c r="G40" s="46">
        <v>200000</v>
      </c>
      <c r="H40" s="58">
        <f t="shared" si="1"/>
        <v>183794.86</v>
      </c>
      <c r="I40" s="58">
        <f t="shared" si="2"/>
        <v>200000</v>
      </c>
    </row>
    <row r="41" spans="2:10" x14ac:dyDescent="0.35">
      <c r="B41" s="11">
        <v>73090</v>
      </c>
      <c r="C41" s="21" t="s">
        <v>60</v>
      </c>
      <c r="D41" s="32"/>
      <c r="E41" s="33">
        <f t="shared" si="3"/>
        <v>0</v>
      </c>
      <c r="F41" s="45">
        <v>21076.2</v>
      </c>
      <c r="G41" s="46">
        <v>30000</v>
      </c>
      <c r="H41" s="58">
        <f t="shared" si="1"/>
        <v>21076.2</v>
      </c>
      <c r="I41" s="58">
        <f t="shared" si="2"/>
        <v>30000</v>
      </c>
    </row>
    <row r="42" spans="2:10" x14ac:dyDescent="0.35">
      <c r="B42" s="11">
        <v>73100</v>
      </c>
      <c r="C42" s="21" t="s">
        <v>61</v>
      </c>
      <c r="D42" s="32"/>
      <c r="E42" s="33">
        <f t="shared" si="3"/>
        <v>0</v>
      </c>
      <c r="F42" s="45">
        <v>60059.88</v>
      </c>
      <c r="G42" s="46">
        <v>60000</v>
      </c>
      <c r="H42" s="58">
        <f t="shared" si="1"/>
        <v>60059.88</v>
      </c>
      <c r="I42" s="58">
        <f t="shared" si="2"/>
        <v>60000</v>
      </c>
    </row>
    <row r="43" spans="2:10" x14ac:dyDescent="0.35">
      <c r="B43" s="11">
        <v>90010</v>
      </c>
      <c r="C43" s="21" t="s">
        <v>25</v>
      </c>
      <c r="D43" s="32"/>
      <c r="E43" s="33">
        <f t="shared" si="3"/>
        <v>0</v>
      </c>
      <c r="F43" s="45">
        <v>140262.60999999999</v>
      </c>
      <c r="G43" s="46">
        <v>150000</v>
      </c>
      <c r="H43" s="58">
        <f t="shared" si="1"/>
        <v>140262.60999999999</v>
      </c>
      <c r="I43" s="58">
        <f t="shared" si="2"/>
        <v>150000</v>
      </c>
    </row>
    <row r="44" spans="2:10" x14ac:dyDescent="0.35">
      <c r="B44" s="11">
        <v>90012</v>
      </c>
      <c r="C44" s="21" t="s">
        <v>52</v>
      </c>
      <c r="D44" s="32">
        <v>800</v>
      </c>
      <c r="E44" s="33">
        <f t="shared" si="3"/>
        <v>0</v>
      </c>
      <c r="F44" s="45">
        <v>53839.64</v>
      </c>
      <c r="G44" s="46">
        <v>100000</v>
      </c>
      <c r="H44" s="58">
        <f t="shared" si="1"/>
        <v>54639.64</v>
      </c>
      <c r="I44" s="58">
        <f t="shared" si="2"/>
        <v>100000</v>
      </c>
      <c r="J44" t="s">
        <v>69</v>
      </c>
    </row>
    <row r="45" spans="2:10" x14ac:dyDescent="0.35">
      <c r="B45" s="11">
        <v>90020</v>
      </c>
      <c r="C45" s="21" t="s">
        <v>37</v>
      </c>
      <c r="D45" s="32"/>
      <c r="E45" s="33">
        <f t="shared" si="3"/>
        <v>0</v>
      </c>
      <c r="F45" s="45">
        <v>74256.28</v>
      </c>
      <c r="G45" s="46">
        <v>75000</v>
      </c>
      <c r="H45" s="58">
        <f t="shared" si="1"/>
        <v>74256.28</v>
      </c>
      <c r="I45" s="58">
        <f t="shared" si="2"/>
        <v>75000</v>
      </c>
    </row>
    <row r="46" spans="2:10" x14ac:dyDescent="0.35">
      <c r="B46" s="11">
        <v>90030</v>
      </c>
      <c r="C46" s="21" t="s">
        <v>26</v>
      </c>
      <c r="D46" s="32">
        <v>-65507</v>
      </c>
      <c r="E46" s="33">
        <f t="shared" si="3"/>
        <v>0</v>
      </c>
      <c r="F46" s="45">
        <v>116115.25</v>
      </c>
      <c r="G46" s="46">
        <v>60000</v>
      </c>
      <c r="H46" s="58">
        <f t="shared" si="1"/>
        <v>50608.25</v>
      </c>
      <c r="I46" s="58">
        <f t="shared" si="2"/>
        <v>60000</v>
      </c>
    </row>
    <row r="47" spans="2:10" x14ac:dyDescent="0.35">
      <c r="B47" s="11">
        <v>95000</v>
      </c>
      <c r="C47" s="21" t="s">
        <v>34</v>
      </c>
      <c r="D47" s="32"/>
      <c r="E47" s="33">
        <f t="shared" si="3"/>
        <v>0</v>
      </c>
      <c r="F47" s="45">
        <v>-15</v>
      </c>
      <c r="G47" s="46"/>
      <c r="H47" s="58">
        <f t="shared" si="1"/>
        <v>-15</v>
      </c>
      <c r="I47" s="58">
        <f t="shared" si="2"/>
        <v>0</v>
      </c>
    </row>
    <row r="48" spans="2:10" x14ac:dyDescent="0.35">
      <c r="B48" s="11">
        <v>95007</v>
      </c>
      <c r="C48" s="21" t="s">
        <v>8</v>
      </c>
      <c r="D48" s="32"/>
      <c r="E48" s="33">
        <f t="shared" si="3"/>
        <v>0</v>
      </c>
      <c r="F48" s="45">
        <v>17251.96</v>
      </c>
      <c r="G48" s="46">
        <v>16337</v>
      </c>
      <c r="H48" s="58">
        <f t="shared" si="1"/>
        <v>17251.96</v>
      </c>
      <c r="I48" s="58">
        <f t="shared" si="2"/>
        <v>16337</v>
      </c>
    </row>
    <row r="49" spans="2:10" x14ac:dyDescent="0.35">
      <c r="B49" s="11">
        <v>95010</v>
      </c>
      <c r="C49" s="21" t="s">
        <v>38</v>
      </c>
      <c r="D49" s="32"/>
      <c r="E49" s="33">
        <f t="shared" si="3"/>
        <v>0</v>
      </c>
      <c r="F49" s="45">
        <v>1323185.3400000001</v>
      </c>
      <c r="G49" s="46">
        <v>1750000</v>
      </c>
      <c r="H49" s="58">
        <f t="shared" si="1"/>
        <v>1323185.3400000001</v>
      </c>
      <c r="I49" s="58">
        <f t="shared" si="2"/>
        <v>1750000</v>
      </c>
    </row>
    <row r="50" spans="2:10" x14ac:dyDescent="0.35">
      <c r="B50" s="11">
        <v>95011</v>
      </c>
      <c r="C50" s="21" t="s">
        <v>4</v>
      </c>
      <c r="D50" s="32">
        <v>0</v>
      </c>
      <c r="E50" s="33">
        <f t="shared" si="3"/>
        <v>0</v>
      </c>
      <c r="F50" s="45"/>
      <c r="G50" s="46"/>
      <c r="H50" s="58">
        <f t="shared" si="1"/>
        <v>0</v>
      </c>
      <c r="I50" s="58">
        <f t="shared" si="2"/>
        <v>0</v>
      </c>
    </row>
    <row r="51" spans="2:10" x14ac:dyDescent="0.35">
      <c r="B51" s="11">
        <v>95012</v>
      </c>
      <c r="C51" s="21" t="s">
        <v>31</v>
      </c>
      <c r="D51" s="32"/>
      <c r="E51" s="33">
        <f t="shared" si="3"/>
        <v>0</v>
      </c>
      <c r="F51" s="45">
        <v>0</v>
      </c>
      <c r="G51" s="46"/>
      <c r="H51" s="58">
        <f t="shared" si="1"/>
        <v>0</v>
      </c>
      <c r="I51" s="58">
        <f t="shared" si="2"/>
        <v>0</v>
      </c>
    </row>
    <row r="52" spans="2:10" x14ac:dyDescent="0.35">
      <c r="B52" s="11">
        <v>95020</v>
      </c>
      <c r="C52" s="21" t="s">
        <v>35</v>
      </c>
      <c r="D52" s="32">
        <v>-858</v>
      </c>
      <c r="E52" s="33">
        <f>10000*(-1)</f>
        <v>-10000</v>
      </c>
      <c r="F52" s="45">
        <v>653170</v>
      </c>
      <c r="G52" s="46">
        <v>550000</v>
      </c>
      <c r="H52" s="58">
        <f t="shared" si="1"/>
        <v>652312</v>
      </c>
      <c r="I52" s="58">
        <v>550000</v>
      </c>
      <c r="J52" t="s">
        <v>70</v>
      </c>
    </row>
    <row r="53" spans="2:10" x14ac:dyDescent="0.35">
      <c r="B53" s="11">
        <v>95040</v>
      </c>
      <c r="C53" s="21" t="s">
        <v>46</v>
      </c>
      <c r="D53" s="32"/>
      <c r="E53" s="33">
        <f>0*(-1)</f>
        <v>0</v>
      </c>
      <c r="F53" s="45">
        <v>6551.25</v>
      </c>
      <c r="G53" s="46">
        <v>8000</v>
      </c>
      <c r="H53" s="58">
        <f t="shared" ref="H53:H65" si="4">D53+F53</f>
        <v>6551.25</v>
      </c>
      <c r="I53" s="58">
        <v>8000</v>
      </c>
    </row>
    <row r="54" spans="2:10" x14ac:dyDescent="0.35">
      <c r="B54" s="11">
        <v>95050</v>
      </c>
      <c r="C54" s="21" t="s">
        <v>53</v>
      </c>
      <c r="D54" s="32"/>
      <c r="E54" s="33">
        <f>0*(-1)</f>
        <v>0</v>
      </c>
      <c r="F54" s="45">
        <v>100804.25</v>
      </c>
      <c r="G54" s="46">
        <v>100000</v>
      </c>
      <c r="H54" s="58">
        <f t="shared" si="4"/>
        <v>100804.25</v>
      </c>
      <c r="I54" s="58">
        <f t="shared" ref="I54:I65" si="5">E54+G54</f>
        <v>100000</v>
      </c>
    </row>
    <row r="55" spans="2:10" x14ac:dyDescent="0.35">
      <c r="B55" s="11">
        <v>95060</v>
      </c>
      <c r="C55" s="21" t="s">
        <v>54</v>
      </c>
      <c r="D55" s="32"/>
      <c r="E55" s="33">
        <f>0*(-1)</f>
        <v>0</v>
      </c>
      <c r="F55" s="45">
        <v>10000</v>
      </c>
      <c r="G55" s="46">
        <v>10000</v>
      </c>
      <c r="H55" s="58">
        <f t="shared" si="4"/>
        <v>10000</v>
      </c>
      <c r="I55" s="58">
        <f t="shared" si="5"/>
        <v>10000</v>
      </c>
    </row>
    <row r="56" spans="2:10" x14ac:dyDescent="0.35">
      <c r="B56" s="11">
        <v>96008</v>
      </c>
      <c r="C56" s="21" t="s">
        <v>13</v>
      </c>
      <c r="D56" s="32">
        <v>-117474.32</v>
      </c>
      <c r="E56" s="33">
        <f>0*(-1)</f>
        <v>0</v>
      </c>
      <c r="F56" s="45"/>
      <c r="G56" s="46"/>
      <c r="H56" s="58">
        <f t="shared" si="4"/>
        <v>-117474.32</v>
      </c>
      <c r="I56" s="58">
        <f t="shared" si="5"/>
        <v>0</v>
      </c>
    </row>
    <row r="57" spans="2:10" x14ac:dyDescent="0.35">
      <c r="B57" s="11">
        <v>96009</v>
      </c>
      <c r="C57" s="21" t="s">
        <v>5</v>
      </c>
      <c r="D57" s="32">
        <v>-6050</v>
      </c>
      <c r="E57" s="33">
        <f>18000*(-1)</f>
        <v>-18000</v>
      </c>
      <c r="F57" s="45"/>
      <c r="G57" s="46"/>
      <c r="H57" s="58">
        <f t="shared" si="4"/>
        <v>-6050</v>
      </c>
      <c r="I57" s="58">
        <f t="shared" si="5"/>
        <v>-18000</v>
      </c>
    </row>
    <row r="58" spans="2:10" x14ac:dyDescent="0.35">
      <c r="B58" s="11">
        <v>96010</v>
      </c>
      <c r="C58" s="21" t="s">
        <v>39</v>
      </c>
      <c r="D58" s="32">
        <v>-87601.59</v>
      </c>
      <c r="E58" s="33">
        <f>100000*(-1)</f>
        <v>-100000</v>
      </c>
      <c r="F58" s="45"/>
      <c r="G58" s="46">
        <v>0</v>
      </c>
      <c r="H58" s="58">
        <f t="shared" si="4"/>
        <v>-87601.59</v>
      </c>
      <c r="I58" s="58">
        <f t="shared" si="5"/>
        <v>-100000</v>
      </c>
      <c r="J58" t="s">
        <v>71</v>
      </c>
    </row>
    <row r="59" spans="2:10" x14ac:dyDescent="0.35">
      <c r="B59" s="11">
        <v>97010</v>
      </c>
      <c r="C59" s="21" t="s">
        <v>27</v>
      </c>
      <c r="D59" s="32"/>
      <c r="E59" s="33">
        <f>0*(-1)</f>
        <v>0</v>
      </c>
      <c r="F59" s="45"/>
      <c r="G59" s="46"/>
      <c r="H59" s="58">
        <f t="shared" si="4"/>
        <v>0</v>
      </c>
      <c r="I59" s="58">
        <f t="shared" si="5"/>
        <v>0</v>
      </c>
    </row>
    <row r="60" spans="2:10" x14ac:dyDescent="0.35">
      <c r="B60" s="11">
        <v>97020</v>
      </c>
      <c r="C60" s="21" t="s">
        <v>14</v>
      </c>
      <c r="D60" s="32">
        <v>-3093</v>
      </c>
      <c r="E60" s="33">
        <f>0*(-1)</f>
        <v>0</v>
      </c>
      <c r="F60" s="45"/>
      <c r="G60" s="46"/>
      <c r="H60" s="58">
        <f t="shared" si="4"/>
        <v>-3093</v>
      </c>
      <c r="I60" s="58">
        <f t="shared" si="5"/>
        <v>0</v>
      </c>
    </row>
    <row r="61" spans="2:10" x14ac:dyDescent="0.35">
      <c r="B61" s="11">
        <v>98010</v>
      </c>
      <c r="C61" s="21" t="s">
        <v>40</v>
      </c>
      <c r="D61" s="32">
        <v>-356279.76</v>
      </c>
      <c r="E61" s="33">
        <f>320000*(-1)</f>
        <v>-320000</v>
      </c>
      <c r="F61" s="45">
        <v>220491.31</v>
      </c>
      <c r="G61" s="46">
        <v>100000</v>
      </c>
      <c r="H61" s="58">
        <f t="shared" si="4"/>
        <v>-135788.45000000001</v>
      </c>
      <c r="I61" s="58">
        <f t="shared" si="5"/>
        <v>-220000</v>
      </c>
    </row>
    <row r="62" spans="2:10" x14ac:dyDescent="0.35">
      <c r="B62" s="11">
        <v>98011</v>
      </c>
      <c r="C62" s="21" t="s">
        <v>15</v>
      </c>
      <c r="D62" s="32">
        <v>-117720</v>
      </c>
      <c r="E62" s="33">
        <f>120000*(-1)</f>
        <v>-120000</v>
      </c>
      <c r="F62" s="45"/>
      <c r="G62" s="46"/>
      <c r="H62" s="58">
        <f t="shared" si="4"/>
        <v>-117720</v>
      </c>
      <c r="I62" s="58">
        <f t="shared" si="5"/>
        <v>-120000</v>
      </c>
    </row>
    <row r="63" spans="2:10" x14ac:dyDescent="0.35">
      <c r="B63" s="11">
        <v>98020</v>
      </c>
      <c r="C63" s="21" t="s">
        <v>47</v>
      </c>
      <c r="D63" s="32">
        <v>-3171846</v>
      </c>
      <c r="E63" s="33">
        <f>3262000*(-1)</f>
        <v>-3262000</v>
      </c>
      <c r="F63" s="45"/>
      <c r="G63" s="46"/>
      <c r="H63" s="58">
        <f t="shared" si="4"/>
        <v>-3171846</v>
      </c>
      <c r="I63" s="58">
        <f t="shared" si="5"/>
        <v>-3262000</v>
      </c>
    </row>
    <row r="64" spans="2:10" x14ac:dyDescent="0.35">
      <c r="B64" s="11">
        <v>98030</v>
      </c>
      <c r="C64" s="21" t="s">
        <v>36</v>
      </c>
      <c r="D64" s="32">
        <v>-1012047</v>
      </c>
      <c r="E64" s="33">
        <f>1265000*(-1)</f>
        <v>-1265000</v>
      </c>
      <c r="F64" s="45"/>
      <c r="G64" s="46"/>
      <c r="H64" s="58">
        <f t="shared" si="4"/>
        <v>-1012047</v>
      </c>
      <c r="I64" s="58">
        <f t="shared" si="5"/>
        <v>-1265000</v>
      </c>
    </row>
    <row r="65" spans="1:9" x14ac:dyDescent="0.35">
      <c r="B65" s="11">
        <v>98040</v>
      </c>
      <c r="C65" s="21" t="s">
        <v>41</v>
      </c>
      <c r="D65" s="32">
        <v>-551386</v>
      </c>
      <c r="E65" s="33">
        <f>490000*(-1)</f>
        <v>-490000</v>
      </c>
      <c r="F65" s="45"/>
      <c r="G65" s="46"/>
      <c r="H65" s="58">
        <f t="shared" si="4"/>
        <v>-551386</v>
      </c>
      <c r="I65" s="58">
        <f t="shared" si="5"/>
        <v>-490000</v>
      </c>
    </row>
    <row r="66" spans="1:9" x14ac:dyDescent="0.35">
      <c r="A66" s="19"/>
      <c r="B66" s="25"/>
      <c r="C66" s="14"/>
      <c r="D66" s="34"/>
      <c r="E66" s="35"/>
      <c r="F66" s="47"/>
      <c r="G66" s="48"/>
      <c r="H66" s="59"/>
      <c r="I66" s="60"/>
    </row>
    <row r="67" spans="1:9" x14ac:dyDescent="0.35">
      <c r="A67" s="19"/>
      <c r="B67" s="25"/>
      <c r="C67" s="23"/>
      <c r="D67" s="36"/>
      <c r="E67" s="37"/>
      <c r="F67" s="49"/>
      <c r="G67" s="50"/>
      <c r="H67" s="61"/>
      <c r="I67" s="62"/>
    </row>
    <row r="68" spans="1:9" ht="15" thickBot="1" x14ac:dyDescent="0.4">
      <c r="A68" s="12"/>
      <c r="B68" s="9"/>
      <c r="C68" s="9" t="s">
        <v>2</v>
      </c>
      <c r="D68" s="38">
        <f>SUM(D16:D65)</f>
        <v>-9727022.3599999994</v>
      </c>
      <c r="E68" s="39">
        <f>SUM(E16:E65)</f>
        <v>-7089519</v>
      </c>
      <c r="F68" s="51">
        <f>SUM(F16:F65)</f>
        <v>10219750.790000001</v>
      </c>
      <c r="G68" s="52">
        <f>SUM(G16:G65)</f>
        <v>8317935</v>
      </c>
      <c r="H68" s="63">
        <f>D68+F68</f>
        <v>492728.43000000156</v>
      </c>
      <c r="I68" s="63">
        <f>E68+G68</f>
        <v>1228416</v>
      </c>
    </row>
    <row r="69" spans="1:9" ht="15" thickTop="1" x14ac:dyDescent="0.35"/>
  </sheetData>
  <mergeCells count="3">
    <mergeCell ref="D12:E12"/>
    <mergeCell ref="F12:G12"/>
    <mergeCell ref="H12:I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6</vt:i4>
      </vt:variant>
    </vt:vector>
  </HeadingPairs>
  <TitlesOfParts>
    <vt:vector size="7" baseType="lpstr">
      <vt:lpstr>Prosjekt</vt:lpstr>
      <vt:lpstr>Prosjekt!OSR_GearWriter_5c86f58e296c42d0a010bae8c892c656</vt:lpstr>
      <vt:lpstr>Prosjekt!OSR_GearWriter_6eac6f0283804faeb875684a958a0d2a</vt:lpstr>
      <vt:lpstr>Prosjekt!OSR_GearWriter_c9ea7cf4f6f24b499a232fc8d53cac9d</vt:lpstr>
      <vt:lpstr>Prosjekt!OSR_GearWriter_edc4d385cb974298a093612a28fa5a8c</vt:lpstr>
      <vt:lpstr>Prosjekt!OSR_GearWriter_ee5ae1c5bb4c46a985b81fc1ca0e4409</vt:lpstr>
      <vt:lpstr>Prosjekt!OSR_GearWriter_f7966d1670f943468c8ddf46ba6adce1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OneStop Reporting</dc:creator>
  <cp:lastModifiedBy>Hofstad, Marianne Bjørnson</cp:lastModifiedBy>
  <cp:lastPrinted>2026-05-30T11:27:57Z</cp:lastPrinted>
  <dcterms:created xsi:type="dcterms:W3CDTF">2016-12-12T14:48:14Z</dcterms:created>
  <dcterms:modified xsi:type="dcterms:W3CDTF">2026-05-30T11:31:25Z</dcterms:modified>
</cp:coreProperties>
</file>