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ost\Documents\Bowling\2024\Ikke-aktiv\"/>
    </mc:Choice>
  </mc:AlternateContent>
  <xr:revisionPtr revIDLastSave="0" documentId="13_ncr:1_{F8C70EC3-14AB-41E3-8359-456A447CADE5}" xr6:coauthVersionLast="47" xr6:coauthVersionMax="47" xr10:uidLastSave="{00000000-0000-0000-0000-000000000000}"/>
  <bookViews>
    <workbookView xWindow="36060" yWindow="750" windowWidth="31515" windowHeight="19050" xr2:uid="{00000000-000D-0000-FFFF-FFFF00000000}"/>
  </bookViews>
  <sheets>
    <sheet name="Stegfinale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9" i="1" l="1"/>
  <c r="E18" i="1"/>
  <c r="E19" i="1"/>
  <c r="E20" i="1"/>
  <c r="E21" i="1"/>
  <c r="E17" i="1"/>
  <c r="V12" i="1" l="1"/>
  <c r="Y12" i="1" s="1"/>
  <c r="Z12" i="1" s="1"/>
  <c r="P11" i="1"/>
  <c r="R11" i="1" s="1"/>
  <c r="S11" i="1" s="1"/>
  <c r="J10" i="1"/>
  <c r="L10" i="1" s="1"/>
  <c r="M10" i="1" s="1"/>
  <c r="D9" i="1"/>
  <c r="F9" i="1" s="1"/>
  <c r="G9" i="1" s="1"/>
  <c r="D7" i="1"/>
  <c r="F7" i="1" s="1"/>
  <c r="G7" i="1" s="1"/>
  <c r="J8" i="1" l="1"/>
  <c r="L8" i="1" s="1"/>
  <c r="M8" i="1" s="1"/>
  <c r="P9" i="1" s="1"/>
  <c r="S9" i="1" l="1"/>
  <c r="V10" i="1" s="1"/>
  <c r="Y10" i="1" s="1"/>
  <c r="Z10" i="1" s="1"/>
  <c r="AD10" i="1" s="1"/>
  <c r="AD12" i="1" l="1"/>
  <c r="AD11" i="1"/>
</calcChain>
</file>

<file path=xl/sharedStrings.xml><?xml version="1.0" encoding="utf-8"?>
<sst xmlns="http://schemas.openxmlformats.org/spreadsheetml/2006/main" count="30" uniqueCount="15">
  <si>
    <t xml:space="preserve"> </t>
  </si>
  <si>
    <t>Score</t>
  </si>
  <si>
    <t>HC</t>
  </si>
  <si>
    <t>Total</t>
  </si>
  <si>
    <t>Kåre Sørås</t>
  </si>
  <si>
    <t>Oddmund Hodnekvam</t>
  </si>
  <si>
    <t>1. plass:</t>
  </si>
  <si>
    <t>Jan Frode Håland</t>
  </si>
  <si>
    <t>2. plass:</t>
  </si>
  <si>
    <t>3. plass:</t>
  </si>
  <si>
    <t>STEGFINALE IKKE AKTIV STEVNE 2025</t>
  </si>
  <si>
    <t>Navn</t>
  </si>
  <si>
    <t>Kjell Olav Johnsen</t>
  </si>
  <si>
    <t>Gerry Røe</t>
  </si>
  <si>
    <t>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</si>
</sst>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20"/>
      <name val="Calibri"/>
      <family val="2"/>
    </font>
    <font>
      <b/>
      <sz val="13"/>
      <color theme="0" tint="-0.14999847407452621"/>
      <name val="Calibri"/>
      <family val="2"/>
      <scheme val="minor"/>
    </font>
    <font>
      <b/>
      <sz val="13"/>
      <color theme="0" tint="-0.14999847407452621"/>
      <name val="Calibri"/>
      <family val="2"/>
    </font>
    <font>
      <b/>
      <sz val="1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164" fontId="5" fillId="2" borderId="13" xfId="0" applyNumberFormat="1" applyFont="1" applyFill="1" applyBorder="1" applyAlignment="1" applyProtection="1">
      <alignment horizontal="center"/>
      <protection locked="0"/>
    </xf>
    <xf numFmtId="164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22"/>
  <sheetViews>
    <sheetView tabSelected="1" workbookViewId="0">
      <selection activeCell="S22" sqref="S22"/>
    </sheetView>
  </sheetViews>
  <sheetFormatPr baseColWidth="10" defaultColWidth="11.28515625" defaultRowHeight="17.25" x14ac:dyDescent="0.3"/>
  <cols>
    <col min="1" max="2" width="3.7109375" style="1" customWidth="1"/>
    <col min="3" max="3" width="3.7109375" style="2" customWidth="1"/>
    <col min="4" max="4" width="25.7109375" style="1" customWidth="1"/>
    <col min="5" max="5" width="5.7109375" style="1" customWidth="1"/>
    <col min="6" max="7" width="6.7109375" style="1" customWidth="1"/>
    <col min="8" max="8" width="3.7109375" style="1" customWidth="1"/>
    <col min="9" max="9" width="3.7109375" style="2" customWidth="1"/>
    <col min="10" max="10" width="25.7109375" style="1" customWidth="1"/>
    <col min="11" max="12" width="5.7109375" style="2" customWidth="1"/>
    <col min="13" max="13" width="6.7109375" style="2" customWidth="1"/>
    <col min="14" max="15" width="3.7109375" style="2" customWidth="1"/>
    <col min="16" max="16" width="25.7109375" style="1" customWidth="1"/>
    <col min="17" max="18" width="5.7109375" style="2" customWidth="1"/>
    <col min="19" max="19" width="6.7109375" style="2" customWidth="1"/>
    <col min="20" max="21" width="3.7109375" style="2" customWidth="1"/>
    <col min="22" max="22" width="25.7109375" style="1" customWidth="1"/>
    <col min="23" max="25" width="5.7109375" style="2" customWidth="1"/>
    <col min="26" max="26" width="6.7109375" style="2" customWidth="1"/>
    <col min="27" max="27" width="5.7109375" style="1" customWidth="1"/>
    <col min="28" max="28" width="5.7109375" style="2" customWidth="1"/>
    <col min="29" max="29" width="10.28515625" style="2" bestFit="1" customWidth="1"/>
    <col min="30" max="30" width="25.7109375" style="2" customWidth="1"/>
    <col min="31" max="31" width="5.7109375" style="2" bestFit="1" customWidth="1"/>
    <col min="32" max="32" width="5.7109375" style="1" customWidth="1"/>
    <col min="33" max="33" width="5.85546875" style="1" customWidth="1"/>
    <col min="34" max="34" width="7" style="1" customWidth="1"/>
    <col min="35" max="16384" width="11.28515625" style="1"/>
  </cols>
  <sheetData>
    <row r="1" spans="2:31" ht="18" thickBot="1" x14ac:dyDescent="0.35"/>
    <row r="2" spans="2:31" x14ac:dyDescent="0.3">
      <c r="B2" s="12"/>
      <c r="C2" s="13"/>
      <c r="D2" s="14"/>
      <c r="E2" s="14"/>
      <c r="F2" s="14"/>
      <c r="G2" s="14"/>
      <c r="H2" s="14"/>
      <c r="I2" s="13"/>
      <c r="J2" s="14"/>
      <c r="K2" s="13"/>
      <c r="L2" s="13"/>
      <c r="M2" s="13"/>
      <c r="N2" s="13"/>
      <c r="O2" s="13"/>
      <c r="P2" s="14"/>
      <c r="Q2" s="13"/>
      <c r="R2" s="13"/>
      <c r="S2" s="13"/>
      <c r="T2" s="13"/>
      <c r="U2" s="13"/>
      <c r="V2" s="14"/>
      <c r="W2" s="13"/>
      <c r="X2" s="13"/>
      <c r="Y2" s="13"/>
      <c r="Z2" s="13"/>
      <c r="AA2" s="14"/>
      <c r="AB2" s="13"/>
      <c r="AC2" s="13"/>
      <c r="AD2" s="15"/>
    </row>
    <row r="3" spans="2:31" ht="26.25" x14ac:dyDescent="0.4">
      <c r="B3" s="16"/>
      <c r="C3" s="11" t="s">
        <v>10</v>
      </c>
      <c r="AD3" s="17"/>
    </row>
    <row r="4" spans="2:31" x14ac:dyDescent="0.3">
      <c r="B4" s="16"/>
      <c r="K4" s="3" t="s">
        <v>0</v>
      </c>
      <c r="AD4" s="17"/>
    </row>
    <row r="5" spans="2:31" x14ac:dyDescent="0.3">
      <c r="B5" s="16"/>
      <c r="AD5" s="17"/>
    </row>
    <row r="6" spans="2:31" x14ac:dyDescent="0.3">
      <c r="B6" s="16"/>
      <c r="C6" s="4"/>
      <c r="D6" s="5" t="s">
        <v>11</v>
      </c>
      <c r="E6" s="4" t="s">
        <v>1</v>
      </c>
      <c r="F6" s="4" t="s">
        <v>2</v>
      </c>
      <c r="G6" s="4" t="s">
        <v>3</v>
      </c>
      <c r="H6" s="2"/>
      <c r="AD6" s="17"/>
    </row>
    <row r="7" spans="2:31" x14ac:dyDescent="0.3">
      <c r="B7" s="16"/>
      <c r="C7" s="6">
        <v>5</v>
      </c>
      <c r="D7" s="7" t="str">
        <f>D17</f>
        <v>Kåre Sørås</v>
      </c>
      <c r="E7" s="8">
        <v>180</v>
      </c>
      <c r="F7" s="9">
        <f>VLOOKUP(D7,D17:E21,2,0)</f>
        <v>22</v>
      </c>
      <c r="G7" s="6">
        <f>SUM(E7:F7)</f>
        <v>202</v>
      </c>
      <c r="H7" s="2"/>
      <c r="I7" s="4"/>
      <c r="J7" s="5" t="s">
        <v>11</v>
      </c>
      <c r="K7" s="4" t="s">
        <v>1</v>
      </c>
      <c r="L7" s="4" t="s">
        <v>2</v>
      </c>
      <c r="M7" s="4" t="s">
        <v>3</v>
      </c>
      <c r="AA7" s="2"/>
      <c r="AC7" s="1"/>
      <c r="AD7" s="18"/>
      <c r="AE7" s="1"/>
    </row>
    <row r="8" spans="2:31" x14ac:dyDescent="0.3">
      <c r="B8" s="16"/>
      <c r="E8" s="2"/>
      <c r="F8" s="2"/>
      <c r="G8" s="2"/>
      <c r="H8" s="2"/>
      <c r="I8" s="6">
        <v>4</v>
      </c>
      <c r="J8" s="7" t="str">
        <f>IF(E7&gt;0,IF(G7&gt;G9,D7,D9),"Vinner av kamp 1")</f>
        <v>Kåre Sørås</v>
      </c>
      <c r="K8" s="8">
        <v>185</v>
      </c>
      <c r="L8" s="9">
        <f>IF(E7&gt;0,VLOOKUP(J8,D17:E21,2,0),0)</f>
        <v>22</v>
      </c>
      <c r="M8" s="6">
        <f>SUM(K8:L8)</f>
        <v>207</v>
      </c>
      <c r="O8" s="4"/>
      <c r="P8" s="5" t="s">
        <v>11</v>
      </c>
      <c r="Q8" s="4" t="s">
        <v>1</v>
      </c>
      <c r="R8" s="4" t="s">
        <v>2</v>
      </c>
      <c r="S8" s="4" t="s">
        <v>3</v>
      </c>
      <c r="AA8" s="2"/>
      <c r="AC8" s="1"/>
      <c r="AD8" s="18"/>
      <c r="AE8" s="1"/>
    </row>
    <row r="9" spans="2:31" x14ac:dyDescent="0.3">
      <c r="B9" s="16"/>
      <c r="C9" s="6">
        <v>4</v>
      </c>
      <c r="D9" s="7" t="str">
        <f>D18</f>
        <v>Kjell Olav Johnsen</v>
      </c>
      <c r="E9" s="8">
        <v>168</v>
      </c>
      <c r="F9" s="9">
        <f>VLOOKUP(D9,D17:E21,2,0)</f>
        <v>22</v>
      </c>
      <c r="G9" s="6">
        <f>SUM(E9:F9)</f>
        <v>190</v>
      </c>
      <c r="H9" s="2"/>
      <c r="O9" s="6">
        <v>3</v>
      </c>
      <c r="P9" s="7" t="str">
        <f>IF(K8&gt;0,IF(M8&gt;M10,J8,J10),"Vinner av kamp 2")</f>
        <v>Oddmund Hodnekvam</v>
      </c>
      <c r="Q9" s="8">
        <v>150</v>
      </c>
      <c r="R9" s="9">
        <f>IF(K8&gt;0,VLOOKUP(P9,D17:E21,2,0),0)</f>
        <v>20</v>
      </c>
      <c r="S9" s="6">
        <f>SUM(Q9:R9)</f>
        <v>170</v>
      </c>
      <c r="U9" s="4"/>
      <c r="V9" s="5" t="s">
        <v>11</v>
      </c>
      <c r="W9" s="4" t="s">
        <v>1</v>
      </c>
      <c r="X9" s="4" t="s">
        <v>1</v>
      </c>
      <c r="Y9" s="4" t="s">
        <v>2</v>
      </c>
      <c r="Z9" s="4" t="s">
        <v>3</v>
      </c>
      <c r="AA9" s="2"/>
      <c r="AD9" s="17"/>
      <c r="AE9" s="1"/>
    </row>
    <row r="10" spans="2:31" x14ac:dyDescent="0.3">
      <c r="B10" s="16"/>
      <c r="E10" s="2"/>
      <c r="F10" s="2"/>
      <c r="G10" s="2"/>
      <c r="H10" s="2"/>
      <c r="I10" s="6">
        <v>3</v>
      </c>
      <c r="J10" s="7" t="str">
        <f>D19</f>
        <v>Oddmund Hodnekvam</v>
      </c>
      <c r="K10" s="8">
        <v>213</v>
      </c>
      <c r="L10" s="9">
        <f>VLOOKUP(J10,D17:E21,2,0)</f>
        <v>20</v>
      </c>
      <c r="M10" s="6">
        <f>SUM(K10:L10)</f>
        <v>233</v>
      </c>
      <c r="U10" s="6">
        <v>2</v>
      </c>
      <c r="V10" s="7" t="str">
        <f>IF(Q9&gt;0,IF(S9&gt;S11,P9,P11),"Vinner av kamp 3")</f>
        <v>Oddmund Hodnekvam</v>
      </c>
      <c r="W10" s="8">
        <v>180</v>
      </c>
      <c r="X10" s="10">
        <v>131</v>
      </c>
      <c r="Y10" s="9">
        <f>IF(Q9&gt;0,2*VLOOKUP(V10,D17:E21,2,0),0)</f>
        <v>40</v>
      </c>
      <c r="Z10" s="6">
        <f>SUM(W10:Y10)</f>
        <v>351</v>
      </c>
      <c r="AA10" s="2"/>
      <c r="AC10" s="1" t="s">
        <v>6</v>
      </c>
      <c r="AD10" s="18" t="str">
        <f>IF(W10&gt;0,IF(Z10&gt;Z12,V10,V12),"Vinner av kamp 4")</f>
        <v>Jan Frode Håland</v>
      </c>
      <c r="AE10" s="1"/>
    </row>
    <row r="11" spans="2:31" x14ac:dyDescent="0.3">
      <c r="B11" s="16"/>
      <c r="O11" s="6">
        <v>2</v>
      </c>
      <c r="P11" s="7" t="str">
        <f>D21</f>
        <v>Gerry Røe</v>
      </c>
      <c r="Q11" s="8">
        <v>154</v>
      </c>
      <c r="R11" s="9">
        <f>VLOOKUP(P11,D17:E21,2,0)</f>
        <v>15</v>
      </c>
      <c r="S11" s="6">
        <f>SUM(Q11:R11)</f>
        <v>169</v>
      </c>
      <c r="AA11" s="2"/>
      <c r="AC11" s="1" t="s">
        <v>8</v>
      </c>
      <c r="AD11" s="18" t="str">
        <f>IF(Z10&gt;Z12,V12,V10)</f>
        <v>Oddmund Hodnekvam</v>
      </c>
      <c r="AE11" s="1"/>
    </row>
    <row r="12" spans="2:31" x14ac:dyDescent="0.3">
      <c r="B12" s="16"/>
      <c r="U12" s="6">
        <v>1</v>
      </c>
      <c r="V12" s="7" t="str">
        <f>D20</f>
        <v>Jan Frode Håland</v>
      </c>
      <c r="W12" s="8">
        <v>169</v>
      </c>
      <c r="X12" s="10">
        <v>196</v>
      </c>
      <c r="Y12" s="9">
        <f>2*VLOOKUP(V12,D17:E21,2,0)</f>
        <v>38</v>
      </c>
      <c r="Z12" s="6">
        <f>SUM(W12:Y12)</f>
        <v>403</v>
      </c>
      <c r="AA12" s="2"/>
      <c r="AC12" s="1" t="s">
        <v>9</v>
      </c>
      <c r="AD12" s="18" t="str">
        <f>IF(S9&gt;S11,P11,P9)</f>
        <v>Gerry Røe</v>
      </c>
      <c r="AE12" s="1"/>
    </row>
    <row r="13" spans="2:31" x14ac:dyDescent="0.3">
      <c r="B13" s="16"/>
      <c r="AA13" s="2"/>
      <c r="AC13" s="1"/>
      <c r="AD13" s="18"/>
      <c r="AE13" s="1"/>
    </row>
    <row r="14" spans="2:31" ht="18" thickBot="1" x14ac:dyDescent="0.35">
      <c r="B14" s="19"/>
      <c r="C14" s="20"/>
      <c r="D14" s="21"/>
      <c r="E14" s="21"/>
      <c r="F14" s="21"/>
      <c r="G14" s="21"/>
      <c r="H14" s="21"/>
      <c r="I14" s="20"/>
      <c r="J14" s="21"/>
      <c r="K14" s="20"/>
      <c r="L14" s="20"/>
      <c r="M14" s="20"/>
      <c r="N14" s="20"/>
      <c r="O14" s="20"/>
      <c r="P14" s="21"/>
      <c r="Q14" s="20"/>
      <c r="R14" s="20"/>
      <c r="S14" s="20"/>
      <c r="T14" s="20"/>
      <c r="U14" s="20"/>
      <c r="V14" s="21"/>
      <c r="W14" s="20"/>
      <c r="X14" s="20"/>
      <c r="Y14" s="20"/>
      <c r="Z14" s="20"/>
      <c r="AA14" s="20"/>
      <c r="AB14" s="20"/>
      <c r="AC14" s="21"/>
      <c r="AD14" s="22"/>
      <c r="AE14" s="1"/>
    </row>
    <row r="15" spans="2:31" x14ac:dyDescent="0.3">
      <c r="AA15" s="2"/>
      <c r="AC15" s="1"/>
      <c r="AD15" s="1"/>
      <c r="AE15" s="1"/>
    </row>
    <row r="16" spans="2:31" x14ac:dyDescent="0.3">
      <c r="D16" s="31" t="s">
        <v>11</v>
      </c>
      <c r="E16" s="32" t="s">
        <v>2</v>
      </c>
      <c r="F16" s="32" t="s">
        <v>14</v>
      </c>
      <c r="G16" s="25"/>
      <c r="H16" s="25"/>
    </row>
    <row r="17" spans="4:8" x14ac:dyDescent="0.3">
      <c r="D17" s="28" t="s">
        <v>4</v>
      </c>
      <c r="E17" s="30">
        <f>IF(F17&gt;0,ROUND(IF(F17&gt;135,IF(F17&lt;205,((205-ROUND(F17,0))/100*70),0),49),0),0)</f>
        <v>22</v>
      </c>
      <c r="F17" s="26">
        <v>174</v>
      </c>
      <c r="G17" s="25"/>
      <c r="H17" s="25"/>
    </row>
    <row r="18" spans="4:8" x14ac:dyDescent="0.3">
      <c r="D18" s="28" t="s">
        <v>12</v>
      </c>
      <c r="E18" s="30">
        <f t="shared" ref="E18:E21" si="0">IF(F18&gt;0,ROUND(IF(F18&gt;135,IF(F18&lt;205,((205-ROUND(F18,0))/100*70),0),49),0),0)</f>
        <v>22</v>
      </c>
      <c r="F18" s="26">
        <v>174.2</v>
      </c>
      <c r="G18" s="25"/>
      <c r="H18" s="25"/>
    </row>
    <row r="19" spans="4:8" x14ac:dyDescent="0.3">
      <c r="D19" s="28" t="s">
        <v>5</v>
      </c>
      <c r="E19" s="30">
        <f t="shared" si="0"/>
        <v>20</v>
      </c>
      <c r="F19" s="26">
        <v>176.6</v>
      </c>
      <c r="G19" s="25"/>
      <c r="H19" s="25"/>
    </row>
    <row r="20" spans="4:8" x14ac:dyDescent="0.3">
      <c r="D20" s="28" t="s">
        <v>7</v>
      </c>
      <c r="E20" s="30">
        <f t="shared" si="0"/>
        <v>19</v>
      </c>
      <c r="F20" s="26">
        <v>177.7</v>
      </c>
      <c r="G20" s="25"/>
      <c r="H20" s="25"/>
    </row>
    <row r="21" spans="4:8" x14ac:dyDescent="0.3">
      <c r="D21" s="29" t="s">
        <v>13</v>
      </c>
      <c r="E21" s="33">
        <f t="shared" si="0"/>
        <v>15</v>
      </c>
      <c r="F21" s="27">
        <v>184.3</v>
      </c>
      <c r="G21" s="25"/>
      <c r="H21" s="25"/>
    </row>
    <row r="22" spans="4:8" x14ac:dyDescent="0.3">
      <c r="D22" s="23"/>
      <c r="E22" s="24"/>
      <c r="F22" s="25"/>
      <c r="G22" s="25"/>
      <c r="H22" s="25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0B60D60C-D3A7-4C7D-B4D8-8740FF438BCB}"/>
</file>

<file path=customXml/itemProps2.xml><?xml version="1.0" encoding="utf-8"?>
<ds:datastoreItem xmlns:ds="http://schemas.openxmlformats.org/officeDocument/2006/customXml" ds:itemID="{F0A8F00B-4825-4737-8F94-6CB4D9233C5E}"/>
</file>

<file path=customXml/itemProps3.xml><?xml version="1.0" encoding="utf-8"?>
<ds:datastoreItem xmlns:ds="http://schemas.openxmlformats.org/officeDocument/2006/customXml" ds:itemID="{E8A30315-FAF7-4D5F-B0E4-31C167E4DF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Stegfinale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</dc:creator>
  <cp:keywords/>
  <dc:description/>
  <cp:lastModifiedBy>Myklebust, Lars Ivan</cp:lastModifiedBy>
  <cp:revision/>
  <dcterms:created xsi:type="dcterms:W3CDTF">2017-03-24T18:59:38Z</dcterms:created>
  <dcterms:modified xsi:type="dcterms:W3CDTF">2025-03-25T13:25:06Z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2023-03-21T11:50:28Z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d5b7e0f5-ebd7-44cf-a3a5-ffe0a7ecef0b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