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li.no\users\nli101275\Downloads\"/>
    </mc:Choice>
  </mc:AlternateContent>
  <xr:revisionPtr revIDLastSave="0" documentId="13_ncr:1_{1BE9E37A-CBE3-4D3A-BC5E-252EF5EE7181}" xr6:coauthVersionLast="47" xr6:coauthVersionMax="47" xr10:uidLastSave="{00000000-0000-0000-0000-000000000000}"/>
  <bookViews>
    <workbookView xWindow="-120" yWindow="-120" windowWidth="38640" windowHeight="21120" xr2:uid="{7D0BB259-8C1D-45D9-A77D-B5480A5849D3}"/>
  </bookViews>
  <sheets>
    <sheet name="Resultatrapport - 01.01.2025 -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11" i="2"/>
  <c r="F50" i="2"/>
  <c r="F56" i="2" l="1"/>
  <c r="F32" i="2"/>
  <c r="F30" i="2"/>
  <c r="F21" i="2"/>
  <c r="D56" i="2"/>
  <c r="D32" i="2"/>
  <c r="G32" i="2"/>
  <c r="D30" i="2"/>
  <c r="G30" i="2"/>
  <c r="D21" i="2"/>
  <c r="G21" i="2"/>
  <c r="G22" i="2" s="1"/>
  <c r="G52" i="2" s="1"/>
  <c r="B56" i="2"/>
  <c r="B50" i="2"/>
  <c r="B32" i="2"/>
  <c r="B30" i="2"/>
  <c r="B21" i="2"/>
  <c r="F57" i="2" l="1"/>
  <c r="D22" i="2"/>
  <c r="D51" i="2"/>
  <c r="D57" i="2"/>
  <c r="F22" i="2"/>
  <c r="F51" i="2"/>
  <c r="B22" i="2"/>
  <c r="B51" i="2"/>
  <c r="B57" i="2"/>
  <c r="G51" i="2"/>
  <c r="B52" i="2"/>
  <c r="F52" i="2" l="1"/>
  <c r="D58" i="2"/>
  <c r="F58" i="2"/>
  <c r="D52" i="2"/>
  <c r="B58" i="2"/>
  <c r="B59" i="2"/>
  <c r="F59" i="2" l="1"/>
  <c r="D59" i="2"/>
  <c r="B60" i="2"/>
  <c r="D60" i="2" l="1"/>
  <c r="F60" i="2"/>
  <c r="B61" i="2"/>
  <c r="F61" i="2" l="1"/>
  <c r="D61" i="2"/>
  <c r="B64" i="2"/>
  <c r="F64" i="2" l="1"/>
  <c r="B65" i="2"/>
  <c r="F65" i="2" l="1"/>
</calcChain>
</file>

<file path=xl/sharedStrings.xml><?xml version="1.0" encoding="utf-8"?>
<sst xmlns="http://schemas.openxmlformats.org/spreadsheetml/2006/main" count="64" uniqueCount="60">
  <si>
    <t>Tønsberg Triathlonklubb</t>
  </si>
  <si>
    <t>Regnskapskonto</t>
  </si>
  <si>
    <t>Driftsresultat</t>
  </si>
  <si>
    <t>         3440 Aktivitetstilskudd NIF</t>
  </si>
  <si>
    <t>         3450 Grasrotandel Norsk Tipping</t>
  </si>
  <si>
    <t>         3900 Annen driftsrelatert inntekt</t>
  </si>
  <si>
    <t>         3920 Medlemskontingenter</t>
  </si>
  <si>
    <t>         3945 Tønsbergdysten</t>
  </si>
  <si>
    <t>         3946 Kystleden</t>
  </si>
  <si>
    <t>         3947 Ringshaugsvømmen</t>
  </si>
  <si>
    <t>         3948 Svømmekurs</t>
  </si>
  <si>
    <t>         3949 7-fjellstur</t>
  </si>
  <si>
    <r>
      <t>      </t>
    </r>
    <r>
      <rPr>
        <b/>
        <sz val="10"/>
        <color theme="1"/>
        <rFont val="Aptos Narrow"/>
        <family val="2"/>
        <scheme val="minor"/>
      </rPr>
      <t>Annen driftsinntekt</t>
    </r>
  </si>
  <si>
    <r>
      <t>   </t>
    </r>
    <r>
      <rPr>
        <b/>
        <sz val="10"/>
        <color theme="1"/>
        <rFont val="Aptos Narrow"/>
        <family val="2"/>
        <scheme val="minor"/>
      </rPr>
      <t>Driftsinntekter</t>
    </r>
  </si>
  <si>
    <t>         4001 Ringshaugsvømmen</t>
  </si>
  <si>
    <t>         4002 Tønsbergdysten</t>
  </si>
  <si>
    <t>         4003 Kystleden</t>
  </si>
  <si>
    <t>         4004 7-Fjellstur</t>
  </si>
  <si>
    <t>         4020 Medlemskontingent i idrettsforbund</t>
  </si>
  <si>
    <t>         4050 Diverse administrative kostnader</t>
  </si>
  <si>
    <t>         4300 Innkjøp av varer for videresalg</t>
  </si>
  <si>
    <r>
      <t>      </t>
    </r>
    <r>
      <rPr>
        <b/>
        <sz val="10"/>
        <color theme="1"/>
        <rFont val="Aptos Narrow"/>
        <family val="2"/>
        <scheme val="minor"/>
      </rPr>
      <t>Varekostnad</t>
    </r>
  </si>
  <si>
    <t>         6017 Avskrivning på inventar</t>
  </si>
  <si>
    <r>
      <t>      </t>
    </r>
    <r>
      <rPr>
        <b/>
        <sz val="10"/>
        <color theme="1"/>
        <rFont val="Aptos Narrow"/>
        <family val="2"/>
        <scheme val="minor"/>
      </rPr>
      <t>Avskrivning på varige driftsmidler og immaterielle eiendeler</t>
    </r>
  </si>
  <si>
    <t>         6300 Leie lokale</t>
  </si>
  <si>
    <t>         6302 Leie Svømmehall</t>
  </si>
  <si>
    <t>         6390 Annen kostnad lokaler</t>
  </si>
  <si>
    <t>         6420 Leie datasystemer</t>
  </si>
  <si>
    <t>         6552 Datautstyr (software)</t>
  </si>
  <si>
    <t>         6810 Data/EDB-kostnad</t>
  </si>
  <si>
    <t>         6860 Møte, kurs, oppdatering o.l.</t>
  </si>
  <si>
    <t>         6890 Annen kontorkostnad</t>
  </si>
  <si>
    <t>         7500 Forsikringspremie</t>
  </si>
  <si>
    <t>         7700 Styre- og bedriftsforsamlingsmøter</t>
  </si>
  <si>
    <t>         7770 Bank og kortgebyrer</t>
  </si>
  <si>
    <t>         7791 Annen kostnad, ikke fradragsberettiget</t>
  </si>
  <si>
    <t>         7792 Treningsutgifter</t>
  </si>
  <si>
    <t>         7793 Tricamp</t>
  </si>
  <si>
    <t>         7797 Elitesatsning</t>
  </si>
  <si>
    <t>         7891 Damesamling</t>
  </si>
  <si>
    <r>
      <t>      </t>
    </r>
    <r>
      <rPr>
        <b/>
        <sz val="10"/>
        <color theme="1"/>
        <rFont val="Aptos Narrow"/>
        <family val="2"/>
        <scheme val="minor"/>
      </rPr>
      <t>Annen driftskostnad</t>
    </r>
  </si>
  <si>
    <r>
      <t>   </t>
    </r>
    <r>
      <rPr>
        <b/>
        <sz val="10"/>
        <color theme="1"/>
        <rFont val="Aptos Narrow"/>
        <family val="2"/>
        <scheme val="minor"/>
      </rPr>
      <t>Driftskostnader</t>
    </r>
  </si>
  <si>
    <t>Finansinntekter og finanskostnader</t>
  </si>
  <si>
    <t>         8050 Annen renteinntekt</t>
  </si>
  <si>
    <r>
      <t>      </t>
    </r>
    <r>
      <rPr>
        <b/>
        <sz val="10"/>
        <color theme="1"/>
        <rFont val="Aptos Narrow"/>
        <family val="2"/>
        <scheme val="minor"/>
      </rPr>
      <t>Annen finansinntekt</t>
    </r>
  </si>
  <si>
    <r>
      <t>   </t>
    </r>
    <r>
      <rPr>
        <b/>
        <sz val="10"/>
        <color theme="1"/>
        <rFont val="Aptos Narrow"/>
        <family val="2"/>
        <scheme val="minor"/>
      </rPr>
      <t>Finansinntekter</t>
    </r>
  </si>
  <si>
    <t>Netto finansresultat</t>
  </si>
  <si>
    <r>
      <t>         </t>
    </r>
    <r>
      <rPr>
        <b/>
        <sz val="10"/>
        <color theme="1"/>
        <rFont val="Aptos Narrow"/>
        <family val="2"/>
        <scheme val="minor"/>
      </rPr>
      <t>Ordinært resultat før skattekostnad</t>
    </r>
  </si>
  <si>
    <r>
      <t>      </t>
    </r>
    <r>
      <rPr>
        <b/>
        <sz val="10"/>
        <color theme="1"/>
        <rFont val="Aptos Narrow"/>
        <family val="2"/>
        <scheme val="minor"/>
      </rPr>
      <t>Ordinært resultat</t>
    </r>
  </si>
  <si>
    <t>Årsresultat</t>
  </si>
  <si>
    <t>Overføringer</t>
  </si>
  <si>
    <t>   8960 Overføringer annen egenkapital</t>
  </si>
  <si>
    <t>Sum overføringer</t>
  </si>
  <si>
    <t>01.01.2026 - 31.12.2026</t>
  </si>
  <si>
    <t>         3201 Treningssamling</t>
  </si>
  <si>
    <t>Realisert</t>
  </si>
  <si>
    <t>Budsjett</t>
  </si>
  <si>
    <t>         7790 Annen kostnad, fradragsberettiget</t>
  </si>
  <si>
    <t>budsjett 2025 vs  
realisert 2025</t>
  </si>
  <si>
    <t>budsjett 2026 vs  
realisert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</si>
</sst>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5.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8E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2C2C2"/>
      </left>
      <right/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/>
      <diagonal/>
    </border>
    <border>
      <left style="thin">
        <color rgb="FFC2C2C2"/>
      </left>
      <right/>
      <top/>
      <bottom style="thin">
        <color rgb="FFC2C2C2"/>
      </bottom>
      <diagonal/>
    </border>
    <border>
      <left style="medium">
        <color indexed="64"/>
      </left>
      <right/>
      <top style="thin">
        <color rgb="FFC2C2C2"/>
      </top>
      <bottom style="thin">
        <color rgb="FFC2C2C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2C2C2"/>
      </bottom>
      <diagonal/>
    </border>
    <border>
      <left style="medium">
        <color indexed="64"/>
      </left>
      <right style="medium">
        <color indexed="64"/>
      </right>
      <top style="thin">
        <color rgb="FFC2C2C2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C2C2C2"/>
      </bottom>
      <diagonal/>
    </border>
    <border>
      <left style="medium">
        <color indexed="64"/>
      </left>
      <right style="medium">
        <color indexed="64"/>
      </right>
      <top style="thin">
        <color rgb="FFC2C2C2"/>
      </top>
      <bottom style="thin">
        <color rgb="FFC2C2C2"/>
      </bottom>
      <diagonal/>
    </border>
    <border>
      <left style="medium">
        <color indexed="64"/>
      </left>
      <right style="medium">
        <color indexed="64"/>
      </right>
      <top style="thin">
        <color rgb="FFC2C2C2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19" fillId="0" borderId="0" xfId="0" applyNumberFormat="1" applyFont="1"/>
    <xf numFmtId="49" fontId="20" fillId="0" borderId="0" xfId="0" applyNumberFormat="1" applyFont="1"/>
    <xf numFmtId="49" fontId="16" fillId="0" borderId="0" xfId="0" applyNumberFormat="1" applyFont="1"/>
    <xf numFmtId="0" fontId="18" fillId="0" borderId="10" xfId="0" applyFont="1" applyBorder="1" applyAlignment="1">
      <alignment vertical="top" wrapText="1"/>
    </xf>
    <xf numFmtId="49" fontId="20" fillId="0" borderId="11" xfId="0" applyNumberFormat="1" applyFont="1" applyBorder="1" applyAlignment="1">
      <alignment vertical="top" wrapText="1"/>
    </xf>
    <xf numFmtId="49" fontId="20" fillId="0" borderId="12" xfId="0" applyNumberFormat="1" applyFont="1" applyBorder="1" applyAlignment="1">
      <alignment vertical="top" wrapText="1"/>
    </xf>
    <xf numFmtId="0" fontId="18" fillId="33" borderId="11" xfId="0" applyFont="1" applyFill="1" applyBorder="1" applyAlignment="1">
      <alignment horizontal="left" vertical="center" wrapText="1"/>
    </xf>
    <xf numFmtId="0" fontId="18" fillId="0" borderId="10" xfId="0" applyFont="1" applyBorder="1" applyAlignment="1">
      <alignment vertical="top"/>
    </xf>
    <xf numFmtId="0" fontId="18" fillId="0" borderId="13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49" fontId="20" fillId="0" borderId="15" xfId="0" applyNumberFormat="1" applyFont="1" applyBorder="1" applyAlignment="1">
      <alignment vertical="top" wrapText="1"/>
    </xf>
    <xf numFmtId="49" fontId="20" fillId="0" borderId="16" xfId="0" applyNumberFormat="1" applyFont="1" applyBorder="1" applyAlignment="1">
      <alignment vertical="top" wrapText="1"/>
    </xf>
    <xf numFmtId="165" fontId="18" fillId="0" borderId="17" xfId="42" applyNumberFormat="1" applyFont="1" applyBorder="1" applyAlignment="1">
      <alignment vertical="top" wrapText="1"/>
    </xf>
    <xf numFmtId="165" fontId="0" fillId="0" borderId="17" xfId="42" applyNumberFormat="1" applyFont="1" applyBorder="1" applyAlignment="1">
      <alignment vertical="top" wrapText="1"/>
    </xf>
    <xf numFmtId="165" fontId="21" fillId="0" borderId="17" xfId="42" applyNumberFormat="1" applyFont="1" applyBorder="1" applyAlignment="1">
      <alignment vertical="top" wrapText="1"/>
    </xf>
    <xf numFmtId="165" fontId="20" fillId="0" borderId="15" xfId="42" applyNumberFormat="1" applyFont="1" applyBorder="1" applyAlignment="1">
      <alignment vertical="top" wrapText="1"/>
    </xf>
    <xf numFmtId="165" fontId="20" fillId="0" borderId="16" xfId="42" applyNumberFormat="1" applyFont="1" applyBorder="1" applyAlignment="1">
      <alignment vertical="top" wrapText="1"/>
    </xf>
    <xf numFmtId="165" fontId="21" fillId="0" borderId="18" xfId="42" applyNumberFormat="1" applyFont="1" applyBorder="1" applyAlignment="1">
      <alignment vertical="top" wrapText="1"/>
    </xf>
    <xf numFmtId="165" fontId="0" fillId="0" borderId="0" xfId="0" applyNumberFormat="1"/>
    <xf numFmtId="0" fontId="18" fillId="0" borderId="14" xfId="0" applyFont="1" applyBorder="1" applyAlignment="1">
      <alignment horizontal="right" vertical="top" wrapText="1"/>
    </xf>
    <xf numFmtId="0" fontId="18" fillId="33" borderId="15" xfId="0" applyFont="1" applyFill="1" applyBorder="1" applyAlignment="1">
      <alignment horizontal="right" vertical="center" wrapText="1"/>
    </xf>
    <xf numFmtId="0" fontId="18" fillId="33" borderId="17" xfId="0" applyFont="1" applyFill="1" applyBorder="1" applyAlignment="1">
      <alignment horizontal="righ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AA2E0-B459-42DC-B49D-2E92E50B3E22}">
  <dimension ref="A1:N65"/>
  <sheetViews>
    <sheetView showGridLines="0" tabSelected="1" workbookViewId="0">
      <selection activeCell="C8" sqref="C8"/>
    </sheetView>
  </sheetViews>
  <sheetFormatPr defaultColWidth="9.140625" defaultRowHeight="15" x14ac:dyDescent="0.25"/>
  <cols>
    <col min="1" max="1" width="40.7109375" customWidth="1"/>
    <col min="2" max="6" width="20.28515625" customWidth="1"/>
    <col min="7" max="7" width="17.7109375" customWidth="1"/>
  </cols>
  <sheetData>
    <row r="1" spans="1:7" ht="21" x14ac:dyDescent="0.35">
      <c r="A1" s="1" t="s">
        <v>56</v>
      </c>
    </row>
    <row r="3" spans="1:7" ht="15.75" x14ac:dyDescent="0.25">
      <c r="A3" s="2" t="s">
        <v>0</v>
      </c>
    </row>
    <row r="5" spans="1:7" x14ac:dyDescent="0.25">
      <c r="A5" s="3" t="s">
        <v>53</v>
      </c>
    </row>
    <row r="6" spans="1:7" ht="15.75" thickBot="1" x14ac:dyDescent="0.3"/>
    <row r="7" spans="1:7" ht="27" x14ac:dyDescent="0.25">
      <c r="A7" s="4"/>
      <c r="B7" s="20" t="s">
        <v>56</v>
      </c>
      <c r="C7" s="20" t="s">
        <v>59</v>
      </c>
      <c r="D7" s="20" t="s">
        <v>55</v>
      </c>
      <c r="E7" s="20" t="s">
        <v>58</v>
      </c>
      <c r="F7" s="20" t="s">
        <v>56</v>
      </c>
      <c r="G7" s="20" t="s">
        <v>55</v>
      </c>
    </row>
    <row r="8" spans="1:7" x14ac:dyDescent="0.25">
      <c r="A8" s="7" t="s">
        <v>1</v>
      </c>
      <c r="B8" s="21">
        <v>2026</v>
      </c>
      <c r="C8" s="21">
        <v>2026</v>
      </c>
      <c r="D8" s="21">
        <v>2025</v>
      </c>
      <c r="E8" s="21">
        <v>2025</v>
      </c>
      <c r="F8" s="21">
        <v>2025</v>
      </c>
      <c r="G8" s="22">
        <v>2024</v>
      </c>
    </row>
    <row r="9" spans="1:7" ht="14.45" customHeight="1" x14ac:dyDescent="0.25">
      <c r="A9" s="5" t="s">
        <v>2</v>
      </c>
      <c r="B9" s="11"/>
      <c r="C9" s="11"/>
      <c r="D9" s="11"/>
      <c r="E9" s="11"/>
      <c r="F9" s="11"/>
      <c r="G9" s="11"/>
    </row>
    <row r="10" spans="1:7" ht="14.45" customHeight="1" x14ac:dyDescent="0.25">
      <c r="A10" s="6"/>
      <c r="B10" s="12"/>
      <c r="C10" s="12"/>
      <c r="D10" s="12"/>
      <c r="E10" s="12"/>
      <c r="F10" s="12"/>
      <c r="G10" s="12"/>
    </row>
    <row r="11" spans="1:7" x14ac:dyDescent="0.25">
      <c r="A11" s="8" t="s">
        <v>3</v>
      </c>
      <c r="B11" s="13">
        <v>75000</v>
      </c>
      <c r="C11" s="13">
        <f>B11-D11</f>
        <v>-977</v>
      </c>
      <c r="D11" s="13">
        <v>75977</v>
      </c>
      <c r="E11" s="13">
        <f>D11-F11</f>
        <v>977</v>
      </c>
      <c r="F11" s="13">
        <v>75000</v>
      </c>
      <c r="G11" s="13">
        <v>87177</v>
      </c>
    </row>
    <row r="12" spans="1:7" x14ac:dyDescent="0.25">
      <c r="A12" s="8" t="s">
        <v>4</v>
      </c>
      <c r="B12" s="13">
        <v>10000</v>
      </c>
      <c r="C12" s="13">
        <f t="shared" ref="C12:C65" si="0">B12-D12</f>
        <v>-72</v>
      </c>
      <c r="D12" s="13">
        <v>10072</v>
      </c>
      <c r="E12" s="13">
        <f t="shared" ref="E12:E65" si="1">D12-F12</f>
        <v>72</v>
      </c>
      <c r="F12" s="13">
        <v>10000</v>
      </c>
      <c r="G12" s="13">
        <v>10024</v>
      </c>
    </row>
    <row r="13" spans="1:7" x14ac:dyDescent="0.25">
      <c r="A13" s="8" t="s">
        <v>5</v>
      </c>
      <c r="B13" s="14"/>
      <c r="C13" s="14">
        <f t="shared" si="0"/>
        <v>0</v>
      </c>
      <c r="D13" s="14"/>
      <c r="E13" s="14">
        <f t="shared" si="1"/>
        <v>0</v>
      </c>
      <c r="F13" s="14"/>
      <c r="G13" s="13">
        <v>547</v>
      </c>
    </row>
    <row r="14" spans="1:7" x14ac:dyDescent="0.25">
      <c r="A14" s="8" t="s">
        <v>6</v>
      </c>
      <c r="B14" s="13">
        <v>45000</v>
      </c>
      <c r="C14" s="13">
        <f t="shared" si="0"/>
        <v>52</v>
      </c>
      <c r="D14" s="13">
        <v>44948</v>
      </c>
      <c r="E14" s="13">
        <f t="shared" si="1"/>
        <v>-52</v>
      </c>
      <c r="F14" s="13">
        <v>45000</v>
      </c>
      <c r="G14" s="13">
        <v>41660</v>
      </c>
    </row>
    <row r="15" spans="1:7" x14ac:dyDescent="0.25">
      <c r="A15" s="8" t="s">
        <v>7</v>
      </c>
      <c r="B15" s="13">
        <v>150000</v>
      </c>
      <c r="C15" s="13">
        <f t="shared" si="0"/>
        <v>-26328</v>
      </c>
      <c r="D15" s="13">
        <v>176328</v>
      </c>
      <c r="E15" s="13">
        <f t="shared" si="1"/>
        <v>86328</v>
      </c>
      <c r="F15" s="13">
        <v>90000</v>
      </c>
      <c r="G15" s="13">
        <v>107564</v>
      </c>
    </row>
    <row r="16" spans="1:7" x14ac:dyDescent="0.25">
      <c r="A16" s="8" t="s">
        <v>8</v>
      </c>
      <c r="B16" s="13">
        <v>750000</v>
      </c>
      <c r="C16" s="13">
        <f t="shared" si="0"/>
        <v>11286</v>
      </c>
      <c r="D16" s="13">
        <v>738714</v>
      </c>
      <c r="E16" s="13">
        <f t="shared" si="1"/>
        <v>238714</v>
      </c>
      <c r="F16" s="13">
        <v>500000</v>
      </c>
      <c r="G16" s="13">
        <v>434856</v>
      </c>
    </row>
    <row r="17" spans="1:7" x14ac:dyDescent="0.25">
      <c r="A17" s="8" t="s">
        <v>9</v>
      </c>
      <c r="B17" s="13">
        <v>10000</v>
      </c>
      <c r="C17" s="13">
        <f t="shared" si="0"/>
        <v>-611</v>
      </c>
      <c r="D17" s="13">
        <v>10611</v>
      </c>
      <c r="E17" s="13">
        <f t="shared" si="1"/>
        <v>-4389</v>
      </c>
      <c r="F17" s="13">
        <v>15000</v>
      </c>
      <c r="G17" s="13">
        <v>12111</v>
      </c>
    </row>
    <row r="18" spans="1:7" x14ac:dyDescent="0.25">
      <c r="A18" s="8" t="s">
        <v>10</v>
      </c>
      <c r="B18" s="13">
        <v>12000</v>
      </c>
      <c r="C18" s="13">
        <f t="shared" si="0"/>
        <v>0</v>
      </c>
      <c r="D18" s="13">
        <v>12000</v>
      </c>
      <c r="E18" s="13">
        <f t="shared" si="1"/>
        <v>-3000</v>
      </c>
      <c r="F18" s="13">
        <v>15000</v>
      </c>
      <c r="G18" s="14"/>
    </row>
    <row r="19" spans="1:7" x14ac:dyDescent="0.25">
      <c r="A19" s="8" t="s">
        <v>11</v>
      </c>
      <c r="B19" s="13">
        <v>100000</v>
      </c>
      <c r="C19" s="13">
        <f t="shared" si="0"/>
        <v>-1673</v>
      </c>
      <c r="D19" s="13">
        <v>101673</v>
      </c>
      <c r="E19" s="13">
        <f t="shared" si="1"/>
        <v>41673</v>
      </c>
      <c r="F19" s="13">
        <v>60000</v>
      </c>
      <c r="G19" s="13">
        <v>67189</v>
      </c>
    </row>
    <row r="20" spans="1:7" x14ac:dyDescent="0.25">
      <c r="A20" s="8" t="s">
        <v>54</v>
      </c>
      <c r="B20" s="13">
        <v>10000</v>
      </c>
      <c r="C20" s="13">
        <f t="shared" si="0"/>
        <v>3400</v>
      </c>
      <c r="D20" s="13">
        <v>6600</v>
      </c>
      <c r="E20" s="13">
        <f t="shared" si="1"/>
        <v>-8400</v>
      </c>
      <c r="F20" s="13">
        <v>15000</v>
      </c>
      <c r="G20" s="13">
        <v>6200</v>
      </c>
    </row>
    <row r="21" spans="1:7" x14ac:dyDescent="0.25">
      <c r="A21" s="8" t="s">
        <v>12</v>
      </c>
      <c r="B21" s="15">
        <f>SUM(B11:B20)</f>
        <v>1162000</v>
      </c>
      <c r="C21" s="15">
        <f t="shared" si="0"/>
        <v>-14923</v>
      </c>
      <c r="D21" s="15">
        <f>SUM(D11:D20)</f>
        <v>1176923</v>
      </c>
      <c r="E21" s="15">
        <f t="shared" si="1"/>
        <v>351923</v>
      </c>
      <c r="F21" s="15">
        <f>SUM(F11:F20)</f>
        <v>825000</v>
      </c>
      <c r="G21" s="15">
        <f t="shared" ref="G21" si="2">SUM(G11:G20)</f>
        <v>767328</v>
      </c>
    </row>
    <row r="22" spans="1:7" x14ac:dyDescent="0.25">
      <c r="A22" s="8" t="s">
        <v>13</v>
      </c>
      <c r="B22" s="15">
        <f>B21</f>
        <v>1162000</v>
      </c>
      <c r="C22" s="15">
        <f t="shared" si="0"/>
        <v>-14923</v>
      </c>
      <c r="D22" s="15">
        <f>D21</f>
        <v>1176923</v>
      </c>
      <c r="E22" s="15">
        <f t="shared" si="1"/>
        <v>351923</v>
      </c>
      <c r="F22" s="15">
        <f>F21</f>
        <v>825000</v>
      </c>
      <c r="G22" s="15">
        <f t="shared" ref="G22" si="3">G21</f>
        <v>767328</v>
      </c>
    </row>
    <row r="23" spans="1:7" x14ac:dyDescent="0.25">
      <c r="A23" s="8" t="s">
        <v>14</v>
      </c>
      <c r="B23" s="13">
        <v>2500</v>
      </c>
      <c r="C23" s="13">
        <f t="shared" si="0"/>
        <v>251</v>
      </c>
      <c r="D23" s="13">
        <v>2249</v>
      </c>
      <c r="E23" s="13">
        <f t="shared" si="1"/>
        <v>249</v>
      </c>
      <c r="F23" s="13">
        <v>2000</v>
      </c>
      <c r="G23" s="13">
        <v>1496</v>
      </c>
    </row>
    <row r="24" spans="1:7" x14ac:dyDescent="0.25">
      <c r="A24" s="8" t="s">
        <v>15</v>
      </c>
      <c r="B24" s="13">
        <v>125000</v>
      </c>
      <c r="C24" s="13">
        <f t="shared" si="0"/>
        <v>422</v>
      </c>
      <c r="D24" s="13">
        <v>124578</v>
      </c>
      <c r="E24" s="13">
        <f t="shared" si="1"/>
        <v>32078</v>
      </c>
      <c r="F24" s="13">
        <v>92500</v>
      </c>
      <c r="G24" s="13">
        <v>81737</v>
      </c>
    </row>
    <row r="25" spans="1:7" x14ac:dyDescent="0.25">
      <c r="A25" s="8" t="s">
        <v>16</v>
      </c>
      <c r="B25" s="13">
        <v>400000</v>
      </c>
      <c r="C25" s="13">
        <f t="shared" si="0"/>
        <v>46067</v>
      </c>
      <c r="D25" s="13">
        <v>353933</v>
      </c>
      <c r="E25" s="13">
        <f t="shared" si="1"/>
        <v>178933</v>
      </c>
      <c r="F25" s="13">
        <v>175000</v>
      </c>
      <c r="G25" s="13">
        <v>254252</v>
      </c>
    </row>
    <row r="26" spans="1:7" x14ac:dyDescent="0.25">
      <c r="A26" s="8" t="s">
        <v>17</v>
      </c>
      <c r="B26" s="13">
        <v>75000</v>
      </c>
      <c r="C26" s="13">
        <f t="shared" si="0"/>
        <v>14478</v>
      </c>
      <c r="D26" s="13">
        <v>60522</v>
      </c>
      <c r="E26" s="13">
        <f t="shared" si="1"/>
        <v>522</v>
      </c>
      <c r="F26" s="13">
        <v>60000</v>
      </c>
      <c r="G26" s="13">
        <v>76454</v>
      </c>
    </row>
    <row r="27" spans="1:7" x14ac:dyDescent="0.25">
      <c r="A27" s="8" t="s">
        <v>18</v>
      </c>
      <c r="B27" s="13">
        <v>3000</v>
      </c>
      <c r="C27" s="13">
        <f t="shared" si="0"/>
        <v>0</v>
      </c>
      <c r="D27" s="13">
        <v>3000</v>
      </c>
      <c r="E27" s="13">
        <f t="shared" si="1"/>
        <v>-2000</v>
      </c>
      <c r="F27" s="13">
        <v>5000</v>
      </c>
      <c r="G27" s="13">
        <v>3000</v>
      </c>
    </row>
    <row r="28" spans="1:7" x14ac:dyDescent="0.25">
      <c r="A28" s="8" t="s">
        <v>19</v>
      </c>
      <c r="B28" s="13">
        <v>10000</v>
      </c>
      <c r="C28" s="13">
        <f t="shared" si="0"/>
        <v>3500</v>
      </c>
      <c r="D28" s="13">
        <v>6500</v>
      </c>
      <c r="E28" s="13">
        <f t="shared" si="1"/>
        <v>-3500</v>
      </c>
      <c r="F28" s="13">
        <v>10000</v>
      </c>
      <c r="G28" s="13">
        <v>12500</v>
      </c>
    </row>
    <row r="29" spans="1:7" x14ac:dyDescent="0.25">
      <c r="A29" s="8" t="s">
        <v>20</v>
      </c>
      <c r="B29" s="13">
        <v>2500</v>
      </c>
      <c r="C29" s="13">
        <f t="shared" si="0"/>
        <v>999</v>
      </c>
      <c r="D29" s="13">
        <v>1501</v>
      </c>
      <c r="E29" s="13">
        <f t="shared" si="1"/>
        <v>-3499</v>
      </c>
      <c r="F29" s="13">
        <v>5000</v>
      </c>
      <c r="G29" s="13">
        <v>11105</v>
      </c>
    </row>
    <row r="30" spans="1:7" x14ac:dyDescent="0.25">
      <c r="A30" s="8" t="s">
        <v>21</v>
      </c>
      <c r="B30" s="15">
        <f>SUM(B23:B29)</f>
        <v>618000</v>
      </c>
      <c r="C30" s="15">
        <f t="shared" si="0"/>
        <v>65717</v>
      </c>
      <c r="D30" s="15">
        <f>SUM(D23:D29)</f>
        <v>552283</v>
      </c>
      <c r="E30" s="15">
        <f t="shared" si="1"/>
        <v>202783</v>
      </c>
      <c r="F30" s="15">
        <f>SUM(F23:F29)</f>
        <v>349500</v>
      </c>
      <c r="G30" s="15">
        <f t="shared" ref="G30" si="4">SUM(G23:G29)</f>
        <v>440544</v>
      </c>
    </row>
    <row r="31" spans="1:7" x14ac:dyDescent="0.25">
      <c r="A31" s="8" t="s">
        <v>22</v>
      </c>
      <c r="B31" s="13">
        <v>30000</v>
      </c>
      <c r="C31" s="13">
        <f t="shared" si="0"/>
        <v>920</v>
      </c>
      <c r="D31" s="13">
        <v>29080</v>
      </c>
      <c r="E31" s="13">
        <f t="shared" si="1"/>
        <v>29080</v>
      </c>
      <c r="F31" s="13"/>
      <c r="G31" s="13">
        <v>26132</v>
      </c>
    </row>
    <row r="32" spans="1:7" x14ac:dyDescent="0.25">
      <c r="A32" s="8" t="s">
        <v>23</v>
      </c>
      <c r="B32" s="15">
        <f>SUM(B31)</f>
        <v>30000</v>
      </c>
      <c r="C32" s="15">
        <f t="shared" si="0"/>
        <v>920</v>
      </c>
      <c r="D32" s="15">
        <f>SUM(D31)</f>
        <v>29080</v>
      </c>
      <c r="E32" s="15">
        <f t="shared" si="1"/>
        <v>29080</v>
      </c>
      <c r="F32" s="15">
        <f>SUM(F31)</f>
        <v>0</v>
      </c>
      <c r="G32" s="15">
        <f t="shared" ref="G32" si="5">SUM(G31)</f>
        <v>26132</v>
      </c>
    </row>
    <row r="33" spans="1:7" x14ac:dyDescent="0.25">
      <c r="A33" s="8" t="s">
        <v>24</v>
      </c>
      <c r="B33" s="13">
        <v>13000</v>
      </c>
      <c r="C33" s="13">
        <f t="shared" si="0"/>
        <v>1000</v>
      </c>
      <c r="D33" s="13">
        <v>12000</v>
      </c>
      <c r="E33" s="13">
        <f t="shared" si="1"/>
        <v>-3000</v>
      </c>
      <c r="F33" s="13">
        <v>15000</v>
      </c>
      <c r="G33" s="13">
        <v>12000</v>
      </c>
    </row>
    <row r="34" spans="1:7" x14ac:dyDescent="0.25">
      <c r="A34" s="8" t="s">
        <v>25</v>
      </c>
      <c r="B34" s="13">
        <v>40000</v>
      </c>
      <c r="C34" s="13">
        <f t="shared" si="0"/>
        <v>6031</v>
      </c>
      <c r="D34" s="13">
        <v>33969</v>
      </c>
      <c r="E34" s="13">
        <f t="shared" si="1"/>
        <v>-16031</v>
      </c>
      <c r="F34" s="13">
        <v>50000</v>
      </c>
      <c r="G34" s="13">
        <v>37008</v>
      </c>
    </row>
    <row r="35" spans="1:7" x14ac:dyDescent="0.25">
      <c r="A35" s="8" t="s">
        <v>26</v>
      </c>
      <c r="B35" s="13">
        <v>1500</v>
      </c>
      <c r="C35" s="13">
        <f t="shared" si="0"/>
        <v>-34</v>
      </c>
      <c r="D35" s="13">
        <v>1534</v>
      </c>
      <c r="E35" s="13">
        <f t="shared" si="1"/>
        <v>1534</v>
      </c>
      <c r="F35" s="13"/>
      <c r="G35" s="14"/>
    </row>
    <row r="36" spans="1:7" x14ac:dyDescent="0.25">
      <c r="A36" s="8" t="s">
        <v>27</v>
      </c>
      <c r="B36" s="13">
        <v>5500</v>
      </c>
      <c r="C36" s="13">
        <f t="shared" si="0"/>
        <v>660</v>
      </c>
      <c r="D36" s="13">
        <v>4840</v>
      </c>
      <c r="E36" s="13">
        <f t="shared" si="1"/>
        <v>-160</v>
      </c>
      <c r="F36" s="13">
        <v>5000</v>
      </c>
      <c r="G36" s="13">
        <v>4509</v>
      </c>
    </row>
    <row r="37" spans="1:7" x14ac:dyDescent="0.25">
      <c r="A37" s="8" t="s">
        <v>28</v>
      </c>
      <c r="B37" s="13">
        <v>1300</v>
      </c>
      <c r="C37" s="13">
        <f t="shared" si="0"/>
        <v>99</v>
      </c>
      <c r="D37" s="13">
        <v>1201</v>
      </c>
      <c r="E37" s="13">
        <f t="shared" si="1"/>
        <v>1201</v>
      </c>
      <c r="F37" s="13"/>
      <c r="G37" s="13">
        <v>1199</v>
      </c>
    </row>
    <row r="38" spans="1:7" x14ac:dyDescent="0.25">
      <c r="A38" s="8" t="s">
        <v>29</v>
      </c>
      <c r="B38" s="13">
        <v>20000</v>
      </c>
      <c r="C38" s="13">
        <f t="shared" si="0"/>
        <v>1939</v>
      </c>
      <c r="D38" s="13">
        <v>18061</v>
      </c>
      <c r="E38" s="13">
        <f t="shared" si="1"/>
        <v>-1939</v>
      </c>
      <c r="F38" s="13">
        <v>20000</v>
      </c>
      <c r="G38" s="13">
        <v>17919</v>
      </c>
    </row>
    <row r="39" spans="1:7" x14ac:dyDescent="0.25">
      <c r="A39" s="8" t="s">
        <v>30</v>
      </c>
      <c r="B39" s="13">
        <v>10000</v>
      </c>
      <c r="C39" s="13">
        <f t="shared" si="0"/>
        <v>1600</v>
      </c>
      <c r="D39" s="13">
        <v>8400</v>
      </c>
      <c r="E39" s="13">
        <f t="shared" si="1"/>
        <v>-9100</v>
      </c>
      <c r="F39" s="13">
        <v>17500</v>
      </c>
      <c r="G39" s="14"/>
    </row>
    <row r="40" spans="1:7" x14ac:dyDescent="0.25">
      <c r="A40" s="8" t="s">
        <v>31</v>
      </c>
      <c r="B40" s="13"/>
      <c r="C40" s="13">
        <f t="shared" si="0"/>
        <v>-1559</v>
      </c>
      <c r="D40" s="13">
        <v>1559</v>
      </c>
      <c r="E40" s="13">
        <f t="shared" si="1"/>
        <v>-3441</v>
      </c>
      <c r="F40" s="13">
        <v>5000</v>
      </c>
      <c r="G40" s="14"/>
    </row>
    <row r="41" spans="1:7" x14ac:dyDescent="0.25">
      <c r="A41" s="8" t="s">
        <v>32</v>
      </c>
      <c r="B41" s="13">
        <v>7500</v>
      </c>
      <c r="C41" s="13">
        <f t="shared" si="0"/>
        <v>1194</v>
      </c>
      <c r="D41" s="13">
        <v>6306</v>
      </c>
      <c r="E41" s="13">
        <f t="shared" si="1"/>
        <v>1306</v>
      </c>
      <c r="F41" s="13">
        <v>5000</v>
      </c>
      <c r="G41" s="13">
        <v>1658</v>
      </c>
    </row>
    <row r="42" spans="1:7" x14ac:dyDescent="0.25">
      <c r="A42" s="8" t="s">
        <v>33</v>
      </c>
      <c r="B42" s="13">
        <v>20000</v>
      </c>
      <c r="C42" s="13">
        <f t="shared" si="0"/>
        <v>3221</v>
      </c>
      <c r="D42" s="13">
        <v>16779</v>
      </c>
      <c r="E42" s="13">
        <f t="shared" si="1"/>
        <v>-3221</v>
      </c>
      <c r="F42" s="13">
        <v>20000</v>
      </c>
      <c r="G42" s="13">
        <v>1342</v>
      </c>
    </row>
    <row r="43" spans="1:7" x14ac:dyDescent="0.25">
      <c r="A43" s="8" t="s">
        <v>34</v>
      </c>
      <c r="B43" s="13">
        <v>2000</v>
      </c>
      <c r="C43" s="13">
        <f t="shared" si="0"/>
        <v>446</v>
      </c>
      <c r="D43" s="13">
        <v>1554</v>
      </c>
      <c r="E43" s="13">
        <f t="shared" si="1"/>
        <v>54</v>
      </c>
      <c r="F43" s="13">
        <v>1500</v>
      </c>
      <c r="G43" s="13">
        <v>1574</v>
      </c>
    </row>
    <row r="44" spans="1:7" x14ac:dyDescent="0.25">
      <c r="A44" s="9" t="s">
        <v>57</v>
      </c>
      <c r="B44" s="13"/>
      <c r="C44" s="13">
        <f t="shared" si="0"/>
        <v>0</v>
      </c>
      <c r="D44" s="13"/>
      <c r="E44" s="13">
        <f t="shared" si="1"/>
        <v>-4000</v>
      </c>
      <c r="F44" s="13">
        <v>4000</v>
      </c>
      <c r="G44" s="13"/>
    </row>
    <row r="45" spans="1:7" x14ac:dyDescent="0.25">
      <c r="A45" s="8" t="s">
        <v>35</v>
      </c>
      <c r="B45" s="13">
        <v>30000</v>
      </c>
      <c r="C45" s="13">
        <f t="shared" si="0"/>
        <v>3421</v>
      </c>
      <c r="D45" s="13">
        <v>26579</v>
      </c>
      <c r="E45" s="13">
        <f t="shared" si="1"/>
        <v>6579</v>
      </c>
      <c r="F45" s="13">
        <v>20000</v>
      </c>
      <c r="G45" s="13">
        <v>7961</v>
      </c>
    </row>
    <row r="46" spans="1:7" x14ac:dyDescent="0.25">
      <c r="A46" s="8" t="s">
        <v>36</v>
      </c>
      <c r="B46" s="13">
        <v>15000</v>
      </c>
      <c r="C46" s="13">
        <f t="shared" si="0"/>
        <v>0</v>
      </c>
      <c r="D46" s="13">
        <v>15000</v>
      </c>
      <c r="E46" s="13">
        <f t="shared" si="1"/>
        <v>15000</v>
      </c>
      <c r="F46" s="13"/>
      <c r="G46" s="14"/>
    </row>
    <row r="47" spans="1:7" x14ac:dyDescent="0.25">
      <c r="A47" s="8" t="s">
        <v>37</v>
      </c>
      <c r="B47" s="13">
        <v>3000</v>
      </c>
      <c r="C47" s="13">
        <f t="shared" si="0"/>
        <v>466</v>
      </c>
      <c r="D47" s="13">
        <v>2534</v>
      </c>
      <c r="E47" s="13">
        <f t="shared" si="1"/>
        <v>2534</v>
      </c>
      <c r="F47" s="13"/>
      <c r="G47" s="14"/>
    </row>
    <row r="48" spans="1:7" x14ac:dyDescent="0.25">
      <c r="A48" s="8" t="s">
        <v>38</v>
      </c>
      <c r="B48" s="13">
        <v>100000</v>
      </c>
      <c r="C48" s="13">
        <f t="shared" si="0"/>
        <v>10000</v>
      </c>
      <c r="D48" s="13">
        <v>90000</v>
      </c>
      <c r="E48" s="13">
        <f t="shared" si="1"/>
        <v>0</v>
      </c>
      <c r="F48" s="13">
        <v>90000</v>
      </c>
      <c r="G48" s="13">
        <v>90000</v>
      </c>
    </row>
    <row r="49" spans="1:14" x14ac:dyDescent="0.25">
      <c r="A49" s="8" t="s">
        <v>39</v>
      </c>
      <c r="B49" s="13">
        <v>20000</v>
      </c>
      <c r="C49" s="13">
        <f t="shared" si="0"/>
        <v>776</v>
      </c>
      <c r="D49" s="13">
        <v>19224</v>
      </c>
      <c r="E49" s="13">
        <f t="shared" si="1"/>
        <v>-30776</v>
      </c>
      <c r="F49" s="13">
        <v>50000</v>
      </c>
      <c r="G49" s="13">
        <v>17135</v>
      </c>
    </row>
    <row r="50" spans="1:14" x14ac:dyDescent="0.25">
      <c r="A50" s="8" t="s">
        <v>40</v>
      </c>
      <c r="B50" s="15">
        <f>SUM(B33:B49)</f>
        <v>288800</v>
      </c>
      <c r="C50" s="15">
        <f t="shared" si="0"/>
        <v>29261</v>
      </c>
      <c r="D50" s="15">
        <v>259539</v>
      </c>
      <c r="E50" s="15">
        <f t="shared" si="1"/>
        <v>-43461</v>
      </c>
      <c r="F50" s="15">
        <f>SUM(F33:F49)</f>
        <v>303000</v>
      </c>
      <c r="G50" s="15">
        <v>192304</v>
      </c>
    </row>
    <row r="51" spans="1:14" x14ac:dyDescent="0.25">
      <c r="A51" s="8" t="s">
        <v>41</v>
      </c>
      <c r="B51" s="15">
        <f>+B50+B32+B30</f>
        <v>936800</v>
      </c>
      <c r="C51" s="15">
        <f t="shared" si="0"/>
        <v>95898</v>
      </c>
      <c r="D51" s="15">
        <f>+D50+D32+D30</f>
        <v>840902</v>
      </c>
      <c r="E51" s="15">
        <f t="shared" si="1"/>
        <v>188402</v>
      </c>
      <c r="F51" s="15">
        <f>+F50+F32+F30</f>
        <v>652500</v>
      </c>
      <c r="G51" s="15">
        <f>+G50+G32+G30</f>
        <v>658980</v>
      </c>
      <c r="H51" s="19"/>
      <c r="I51" s="19"/>
      <c r="J51" s="19"/>
      <c r="K51" s="19"/>
      <c r="L51" s="19"/>
      <c r="M51" s="19"/>
      <c r="N51" s="19"/>
    </row>
    <row r="52" spans="1:14" x14ac:dyDescent="0.25">
      <c r="A52" s="10" t="s">
        <v>2</v>
      </c>
      <c r="B52" s="15">
        <f>B22-SUM(B30,B32,B50)</f>
        <v>225200</v>
      </c>
      <c r="C52" s="15">
        <f t="shared" si="0"/>
        <v>-110821</v>
      </c>
      <c r="D52" s="15">
        <f>D22-SUM(D30,D32,D50)</f>
        <v>336021</v>
      </c>
      <c r="E52" s="15">
        <f t="shared" si="1"/>
        <v>163521</v>
      </c>
      <c r="F52" s="15">
        <f>F22-SUM(F30,F32,F50)</f>
        <v>172500</v>
      </c>
      <c r="G52" s="15">
        <f>G22-SUM(G30,G32,G50)</f>
        <v>108348</v>
      </c>
    </row>
    <row r="53" spans="1:14" ht="14.45" customHeight="1" x14ac:dyDescent="0.25">
      <c r="A53" s="5" t="s">
        <v>42</v>
      </c>
      <c r="B53" s="16"/>
      <c r="C53" s="16">
        <f t="shared" si="0"/>
        <v>0</v>
      </c>
      <c r="D53" s="16"/>
      <c r="E53" s="16">
        <f t="shared" si="1"/>
        <v>0</v>
      </c>
      <c r="F53" s="16"/>
      <c r="G53" s="16"/>
    </row>
    <row r="54" spans="1:14" ht="14.45" customHeight="1" x14ac:dyDescent="0.25">
      <c r="A54" s="6"/>
      <c r="B54" s="17"/>
      <c r="C54" s="17">
        <f t="shared" si="0"/>
        <v>0</v>
      </c>
      <c r="D54" s="17"/>
      <c r="E54" s="17">
        <f t="shared" si="1"/>
        <v>0</v>
      </c>
      <c r="F54" s="17"/>
      <c r="G54" s="17"/>
    </row>
    <row r="55" spans="1:14" x14ac:dyDescent="0.25">
      <c r="A55" s="8" t="s">
        <v>43</v>
      </c>
      <c r="B55" s="13">
        <v>50000</v>
      </c>
      <c r="C55" s="13">
        <f t="shared" si="0"/>
        <v>7522</v>
      </c>
      <c r="D55" s="13">
        <v>42478</v>
      </c>
      <c r="E55" s="13">
        <f t="shared" si="1"/>
        <v>12478</v>
      </c>
      <c r="F55" s="13">
        <v>30000</v>
      </c>
      <c r="G55" s="13">
        <v>45029</v>
      </c>
    </row>
    <row r="56" spans="1:14" x14ac:dyDescent="0.25">
      <c r="A56" s="8" t="s">
        <v>44</v>
      </c>
      <c r="B56" s="15">
        <f>SUM(B55)</f>
        <v>50000</v>
      </c>
      <c r="C56" s="15">
        <f t="shared" si="0"/>
        <v>7522</v>
      </c>
      <c r="D56" s="15">
        <f>SUM(D55)</f>
        <v>42478</v>
      </c>
      <c r="E56" s="15">
        <f t="shared" si="1"/>
        <v>12478</v>
      </c>
      <c r="F56" s="15">
        <f>SUM(F55)</f>
        <v>30000</v>
      </c>
      <c r="G56" s="15">
        <v>45029</v>
      </c>
    </row>
    <row r="57" spans="1:14" x14ac:dyDescent="0.25">
      <c r="A57" s="8" t="s">
        <v>45</v>
      </c>
      <c r="B57" s="15">
        <f t="shared" ref="B57:F58" si="6">B56</f>
        <v>50000</v>
      </c>
      <c r="C57" s="15">
        <f t="shared" si="0"/>
        <v>7522</v>
      </c>
      <c r="D57" s="15">
        <f>D56</f>
        <v>42478</v>
      </c>
      <c r="E57" s="15">
        <f t="shared" si="1"/>
        <v>12478</v>
      </c>
      <c r="F57" s="15">
        <f t="shared" si="6"/>
        <v>30000</v>
      </c>
      <c r="G57" s="15">
        <v>45029</v>
      </c>
    </row>
    <row r="58" spans="1:14" x14ac:dyDescent="0.25">
      <c r="A58" s="10" t="s">
        <v>46</v>
      </c>
      <c r="B58" s="15">
        <f t="shared" si="6"/>
        <v>50000</v>
      </c>
      <c r="C58" s="15">
        <f t="shared" si="0"/>
        <v>7522</v>
      </c>
      <c r="D58" s="15">
        <f>D57</f>
        <v>42478</v>
      </c>
      <c r="E58" s="15">
        <f t="shared" si="1"/>
        <v>12478</v>
      </c>
      <c r="F58" s="15">
        <f t="shared" si="6"/>
        <v>30000</v>
      </c>
      <c r="G58" s="15">
        <v>45029</v>
      </c>
    </row>
    <row r="59" spans="1:14" x14ac:dyDescent="0.25">
      <c r="A59" s="8" t="s">
        <v>47</v>
      </c>
      <c r="B59" s="15">
        <f>SUM(B58,B52)</f>
        <v>275200</v>
      </c>
      <c r="C59" s="15">
        <f t="shared" si="0"/>
        <v>-103299</v>
      </c>
      <c r="D59" s="15">
        <f>SUM(D58,D52)</f>
        <v>378499</v>
      </c>
      <c r="E59" s="15">
        <f t="shared" si="1"/>
        <v>175999</v>
      </c>
      <c r="F59" s="15">
        <f>SUM(F58,F52)</f>
        <v>202500</v>
      </c>
      <c r="G59" s="15">
        <v>153376</v>
      </c>
    </row>
    <row r="60" spans="1:14" x14ac:dyDescent="0.25">
      <c r="A60" s="8" t="s">
        <v>48</v>
      </c>
      <c r="B60" s="15">
        <f t="shared" ref="B60:F61" si="7">B59</f>
        <v>275200</v>
      </c>
      <c r="C60" s="15">
        <f t="shared" si="0"/>
        <v>-103299</v>
      </c>
      <c r="D60" s="15">
        <f>D59</f>
        <v>378499</v>
      </c>
      <c r="E60" s="15">
        <f t="shared" si="1"/>
        <v>175999</v>
      </c>
      <c r="F60" s="15">
        <f t="shared" si="7"/>
        <v>202500</v>
      </c>
      <c r="G60" s="15">
        <v>153376</v>
      </c>
    </row>
    <row r="61" spans="1:14" x14ac:dyDescent="0.25">
      <c r="A61" s="10" t="s">
        <v>49</v>
      </c>
      <c r="B61" s="15">
        <f t="shared" si="7"/>
        <v>275200</v>
      </c>
      <c r="C61" s="15">
        <f t="shared" si="0"/>
        <v>-103299</v>
      </c>
      <c r="D61" s="15">
        <f>D60</f>
        <v>378499</v>
      </c>
      <c r="E61" s="15">
        <f t="shared" si="1"/>
        <v>175999</v>
      </c>
      <c r="F61" s="15">
        <f t="shared" si="7"/>
        <v>202500</v>
      </c>
      <c r="G61" s="15">
        <v>153376</v>
      </c>
    </row>
    <row r="62" spans="1:14" ht="14.45" customHeight="1" x14ac:dyDescent="0.25">
      <c r="A62" s="5" t="s">
        <v>50</v>
      </c>
      <c r="B62" s="16"/>
      <c r="C62" s="16">
        <f t="shared" si="0"/>
        <v>0</v>
      </c>
      <c r="D62" s="16"/>
      <c r="E62" s="16">
        <f t="shared" si="1"/>
        <v>0</v>
      </c>
      <c r="F62" s="16"/>
      <c r="G62" s="16"/>
    </row>
    <row r="63" spans="1:14" ht="14.45" customHeight="1" x14ac:dyDescent="0.25">
      <c r="A63" s="6"/>
      <c r="B63" s="17"/>
      <c r="C63" s="17">
        <f t="shared" si="0"/>
        <v>0</v>
      </c>
      <c r="D63" s="17"/>
      <c r="E63" s="17">
        <f t="shared" si="1"/>
        <v>0</v>
      </c>
      <c r="F63" s="17"/>
      <c r="G63" s="17"/>
    </row>
    <row r="64" spans="1:14" x14ac:dyDescent="0.25">
      <c r="A64" s="8" t="s">
        <v>51</v>
      </c>
      <c r="B64" s="13">
        <f>B61</f>
        <v>275200</v>
      </c>
      <c r="C64" s="13">
        <f t="shared" si="0"/>
        <v>-103299</v>
      </c>
      <c r="D64" s="13">
        <v>378499</v>
      </c>
      <c r="E64" s="13">
        <f t="shared" si="1"/>
        <v>175999</v>
      </c>
      <c r="F64" s="13">
        <f>F61</f>
        <v>202500</v>
      </c>
      <c r="G64" s="13">
        <v>153376</v>
      </c>
    </row>
    <row r="65" spans="1:7" ht="15.75" thickBot="1" x14ac:dyDescent="0.3">
      <c r="A65" s="10" t="s">
        <v>52</v>
      </c>
      <c r="B65" s="18">
        <f>B64</f>
        <v>275200</v>
      </c>
      <c r="C65" s="18">
        <f t="shared" si="0"/>
        <v>-103299</v>
      </c>
      <c r="D65" s="18">
        <v>378499</v>
      </c>
      <c r="E65" s="18">
        <f t="shared" si="1"/>
        <v>175999</v>
      </c>
      <c r="F65" s="18">
        <f>F64</f>
        <v>202500</v>
      </c>
      <c r="G65" s="18">
        <v>153376</v>
      </c>
    </row>
  </sheetData>
  <conditionalFormatting sqref="C11:C65 E11:E6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Resultatrapport - 01.01.2025 -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Resultatrapport</dc:title>
  <dc:creator>Theo</dc:creator>
  <cp:lastModifiedBy>Theo Lakerveld</cp:lastModifiedBy>
  <dcterms:created xsi:type="dcterms:W3CDTF">2026-03-11T21:42:45Z</dcterms:created>
  <dcterms:modified xsi:type="dcterms:W3CDTF">2026-03-12T13:54:07Z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Jet Reports Function Literals">
    <vt:lpwstr>\	;	;	{	}	[@[{0}]]	1033	1044</vt:lpwstr>
  </property>
</Properties>
</file>