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420" windowHeight="15240" tabRatio="500" activeTab="1"/>
  </bookViews>
  <sheets>
    <sheet name="Budsjett OSI 2018" sheetId="1" r:id="rId1"/>
    <sheet name="Budsjett Grupper" sheetId="2" r:id="rId2"/>
    <sheet name="Budsjett hytter" sheetId="3" r:id="rId3"/>
    <sheet name="Budsjett Hovedstyret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5" i="3" l="1"/>
  <c r="F82" i="3"/>
  <c r="F54" i="3"/>
  <c r="F48" i="3"/>
  <c r="F8" i="3"/>
  <c r="F18" i="3"/>
  <c r="F89" i="3"/>
  <c r="F37" i="3"/>
  <c r="F32" i="3"/>
  <c r="F91" i="3"/>
  <c r="F93" i="3"/>
  <c r="D41" i="1"/>
  <c r="D40" i="1"/>
  <c r="D38" i="1"/>
  <c r="D37" i="1"/>
  <c r="C37" i="1"/>
  <c r="D36" i="1"/>
  <c r="D35" i="1"/>
  <c r="E35" i="1"/>
  <c r="C35" i="1"/>
  <c r="D30" i="1"/>
  <c r="C30" i="1"/>
  <c r="D29" i="1"/>
  <c r="E29" i="1"/>
  <c r="C29" i="1"/>
  <c r="D27" i="1"/>
  <c r="D25" i="1"/>
  <c r="G115" i="1"/>
  <c r="G42" i="1"/>
  <c r="G21" i="1"/>
  <c r="E123" i="1"/>
  <c r="C76" i="2"/>
  <c r="C74" i="2"/>
  <c r="C72" i="2"/>
  <c r="C29" i="2"/>
  <c r="C19" i="2"/>
  <c r="E42" i="1"/>
  <c r="C41" i="4"/>
  <c r="D42" i="1"/>
  <c r="C42" i="1"/>
  <c r="G48" i="1"/>
  <c r="G121" i="1"/>
  <c r="G123" i="1"/>
  <c r="C117" i="1"/>
  <c r="C34" i="2"/>
  <c r="E53" i="1"/>
  <c r="C53" i="1"/>
  <c r="C35" i="2"/>
  <c r="E54" i="1"/>
  <c r="C54" i="1"/>
  <c r="D55" i="1"/>
  <c r="C36" i="2"/>
  <c r="E55" i="1"/>
  <c r="C55" i="1"/>
  <c r="D57" i="1"/>
  <c r="C37" i="2"/>
  <c r="E57" i="1"/>
  <c r="C57" i="1"/>
  <c r="D58" i="1"/>
  <c r="C38" i="2"/>
  <c r="E58" i="1"/>
  <c r="C58" i="1"/>
  <c r="D59" i="1"/>
  <c r="C59" i="1"/>
  <c r="D60" i="1"/>
  <c r="E48" i="3"/>
  <c r="C48" i="3"/>
  <c r="F60" i="1"/>
  <c r="C60" i="1"/>
  <c r="D61" i="1"/>
  <c r="C40" i="2"/>
  <c r="E61" i="1"/>
  <c r="C61" i="1"/>
  <c r="D62" i="1"/>
  <c r="C41" i="2"/>
  <c r="E62" i="1"/>
  <c r="C62" i="1"/>
  <c r="D64" i="1"/>
  <c r="C42" i="2"/>
  <c r="E64" i="1"/>
  <c r="C51" i="3"/>
  <c r="F64" i="1"/>
  <c r="C64" i="1"/>
  <c r="D66" i="1"/>
  <c r="C43" i="2"/>
  <c r="E66" i="1"/>
  <c r="C66" i="1"/>
  <c r="D67" i="1"/>
  <c r="C44" i="2"/>
  <c r="E67" i="1"/>
  <c r="C67" i="1"/>
  <c r="D68" i="1"/>
  <c r="C54" i="3"/>
  <c r="F68" i="1"/>
  <c r="C68" i="1"/>
  <c r="D69" i="1"/>
  <c r="C55" i="3"/>
  <c r="F69" i="1"/>
  <c r="C69" i="1"/>
  <c r="D71" i="1"/>
  <c r="C71" i="1"/>
  <c r="D72" i="1"/>
  <c r="C72" i="1"/>
  <c r="D73" i="1"/>
  <c r="C48" i="2"/>
  <c r="E73" i="1"/>
  <c r="C73" i="1"/>
  <c r="D75" i="1"/>
  <c r="C49" i="2"/>
  <c r="E75" i="1"/>
  <c r="C59" i="3"/>
  <c r="F75" i="1"/>
  <c r="C75" i="1"/>
  <c r="D76" i="1"/>
  <c r="C50" i="2"/>
  <c r="E76" i="1"/>
  <c r="C76" i="1"/>
  <c r="D79" i="1"/>
  <c r="C51" i="2"/>
  <c r="E79" i="1"/>
  <c r="C79" i="1"/>
  <c r="D80" i="1"/>
  <c r="C80" i="1"/>
  <c r="D81" i="1"/>
  <c r="C81" i="1"/>
  <c r="D82" i="1"/>
  <c r="C54" i="2"/>
  <c r="E82" i="1"/>
  <c r="C82" i="1"/>
  <c r="D83" i="1"/>
  <c r="C55" i="2"/>
  <c r="E83" i="1"/>
  <c r="C66" i="3"/>
  <c r="F83" i="1"/>
  <c r="C83" i="1"/>
  <c r="D84" i="1"/>
  <c r="C56" i="2"/>
  <c r="E84" i="1"/>
  <c r="C84" i="1"/>
  <c r="D85" i="1"/>
  <c r="C57" i="2"/>
  <c r="E85" i="1"/>
  <c r="C85" i="1"/>
  <c r="D86" i="1"/>
  <c r="C58" i="2"/>
  <c r="E86" i="1"/>
  <c r="C86" i="1"/>
  <c r="D87" i="1"/>
  <c r="C59" i="2"/>
  <c r="E87" i="1"/>
  <c r="C87" i="1"/>
  <c r="D88" i="1"/>
  <c r="C60" i="2"/>
  <c r="E88" i="1"/>
  <c r="C88" i="1"/>
  <c r="D89" i="1"/>
  <c r="C61" i="2"/>
  <c r="E89" i="1"/>
  <c r="C89" i="1"/>
  <c r="D90" i="1"/>
  <c r="C73" i="3"/>
  <c r="F90" i="1"/>
  <c r="C90" i="1"/>
  <c r="D91" i="1"/>
  <c r="C91" i="1"/>
  <c r="D92" i="1"/>
  <c r="C64" i="2"/>
  <c r="E92" i="1"/>
  <c r="C92" i="1"/>
  <c r="D94" i="1"/>
  <c r="C65" i="2"/>
  <c r="E94" i="1"/>
  <c r="C94" i="1"/>
  <c r="D95" i="1"/>
  <c r="C95" i="1"/>
  <c r="D98" i="1"/>
  <c r="C66" i="2"/>
  <c r="E98" i="1"/>
  <c r="C98" i="1"/>
  <c r="D99" i="1"/>
  <c r="C99" i="1"/>
  <c r="D100" i="1"/>
  <c r="C100" i="1"/>
  <c r="D102" i="1"/>
  <c r="C67" i="2"/>
  <c r="E102" i="1"/>
  <c r="C102" i="1"/>
  <c r="D104" i="1"/>
  <c r="E104" i="1"/>
  <c r="C82" i="3"/>
  <c r="F104" i="1"/>
  <c r="C104" i="1"/>
  <c r="D105" i="1"/>
  <c r="E105" i="1"/>
  <c r="C105" i="1"/>
  <c r="D106" i="1"/>
  <c r="E106" i="1"/>
  <c r="C84" i="3"/>
  <c r="F106" i="1"/>
  <c r="C106" i="1"/>
  <c r="D110" i="1"/>
  <c r="C110" i="1"/>
  <c r="D111" i="1"/>
  <c r="E111" i="1"/>
  <c r="E87" i="3"/>
  <c r="C87" i="3"/>
  <c r="F111" i="1"/>
  <c r="C111" i="1"/>
  <c r="C33" i="2"/>
  <c r="E52" i="1"/>
  <c r="C52" i="1"/>
  <c r="C32" i="2"/>
  <c r="E51" i="1"/>
  <c r="C51" i="1"/>
  <c r="C46" i="1"/>
  <c r="C45" i="1"/>
  <c r="E27" i="1"/>
  <c r="C27" i="1"/>
  <c r="C26" i="2"/>
  <c r="E34" i="1"/>
  <c r="C34" i="1"/>
  <c r="C36" i="1"/>
  <c r="C38" i="1"/>
  <c r="C40" i="1"/>
  <c r="C28" i="2"/>
  <c r="E41" i="1"/>
  <c r="C41" i="1"/>
  <c r="C23" i="2"/>
  <c r="E26" i="1"/>
  <c r="C26" i="1"/>
  <c r="C22" i="2"/>
  <c r="E25" i="1"/>
  <c r="C25" i="1"/>
  <c r="D5" i="1"/>
  <c r="C4" i="2"/>
  <c r="E5" i="1"/>
  <c r="C5" i="1"/>
  <c r="D6" i="1"/>
  <c r="E6" i="1"/>
  <c r="F6" i="1"/>
  <c r="C6" i="1"/>
  <c r="D7" i="1"/>
  <c r="C6" i="2"/>
  <c r="E7" i="1"/>
  <c r="C7" i="1"/>
  <c r="D8" i="1"/>
  <c r="C7" i="2"/>
  <c r="E8" i="1"/>
  <c r="C8" i="1"/>
  <c r="D9" i="1"/>
  <c r="C8" i="2"/>
  <c r="E9" i="1"/>
  <c r="C9" i="1"/>
  <c r="D10" i="1"/>
  <c r="E10" i="1"/>
  <c r="C8" i="3"/>
  <c r="F10" i="1"/>
  <c r="C10" i="1"/>
  <c r="D11" i="1"/>
  <c r="C10" i="2"/>
  <c r="E11" i="1"/>
  <c r="C11" i="1"/>
  <c r="D12" i="1"/>
  <c r="C11" i="2"/>
  <c r="E12" i="1"/>
  <c r="C10" i="3"/>
  <c r="F12" i="1"/>
  <c r="C12" i="1"/>
  <c r="D13" i="1"/>
  <c r="C13" i="1"/>
  <c r="D14" i="1"/>
  <c r="C13" i="2"/>
  <c r="E14" i="1"/>
  <c r="C14" i="1"/>
  <c r="D15" i="1"/>
  <c r="C14" i="2"/>
  <c r="E15" i="1"/>
  <c r="C15" i="1"/>
  <c r="D16" i="1"/>
  <c r="C15" i="2"/>
  <c r="E16" i="1"/>
  <c r="C16" i="1"/>
  <c r="D17" i="1"/>
  <c r="C16" i="2"/>
  <c r="E17" i="1"/>
  <c r="C17" i="1"/>
  <c r="D18" i="1"/>
  <c r="C17" i="2"/>
  <c r="E18" i="1"/>
  <c r="C18" i="1"/>
  <c r="D19" i="1"/>
  <c r="C18" i="2"/>
  <c r="E19" i="1"/>
  <c r="C19" i="1"/>
  <c r="D4" i="1"/>
  <c r="E4" i="1"/>
  <c r="C4" i="1"/>
  <c r="I18" i="3"/>
  <c r="I89" i="3"/>
  <c r="I32" i="3"/>
  <c r="I37" i="3"/>
  <c r="I91" i="3"/>
  <c r="I93" i="3"/>
  <c r="H18" i="3"/>
  <c r="H89" i="3"/>
  <c r="H32" i="3"/>
  <c r="H37" i="3"/>
  <c r="H91" i="3"/>
  <c r="H93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1" i="3"/>
  <c r="G83" i="3"/>
  <c r="G84" i="3"/>
  <c r="G85" i="3"/>
  <c r="G89" i="3"/>
  <c r="G21" i="3"/>
  <c r="G22" i="3"/>
  <c r="G23" i="3"/>
  <c r="G24" i="3"/>
  <c r="G25" i="3"/>
  <c r="G26" i="3"/>
  <c r="G27" i="3"/>
  <c r="G28" i="3"/>
  <c r="G30" i="3"/>
  <c r="G31" i="3"/>
  <c r="G32" i="3"/>
  <c r="G35" i="3"/>
  <c r="G36" i="3"/>
  <c r="G37" i="3"/>
  <c r="G91" i="3"/>
  <c r="G93" i="3"/>
  <c r="C7" i="3"/>
  <c r="C115" i="1"/>
  <c r="C48" i="1"/>
  <c r="C121" i="1"/>
  <c r="C21" i="1"/>
  <c r="C123" i="1"/>
  <c r="H21" i="1"/>
  <c r="H115" i="1"/>
  <c r="H121" i="1"/>
  <c r="H123" i="1"/>
  <c r="C35" i="4"/>
  <c r="C34" i="4"/>
  <c r="C27" i="4"/>
  <c r="C21" i="4"/>
  <c r="C107" i="4"/>
  <c r="C109" i="4"/>
  <c r="C111" i="4"/>
  <c r="C121" i="4"/>
  <c r="D123" i="1"/>
  <c r="D41" i="4"/>
  <c r="D47" i="4"/>
  <c r="D107" i="4"/>
  <c r="D109" i="4"/>
  <c r="D121" i="1"/>
  <c r="D115" i="1"/>
  <c r="C47" i="4"/>
  <c r="D48" i="1"/>
  <c r="D21" i="1"/>
  <c r="C119" i="4"/>
  <c r="C116" i="4"/>
  <c r="D21" i="4"/>
  <c r="D111" i="4"/>
  <c r="D116" i="4"/>
  <c r="D121" i="4"/>
  <c r="D119" i="4"/>
  <c r="I21" i="4"/>
  <c r="I27" i="4"/>
  <c r="I34" i="4"/>
  <c r="I35" i="4"/>
  <c r="I41" i="4"/>
  <c r="I47" i="4"/>
  <c r="I107" i="4"/>
  <c r="I109" i="4"/>
  <c r="I111" i="4"/>
  <c r="I121" i="4"/>
  <c r="H21" i="4"/>
  <c r="H107" i="4"/>
  <c r="H47" i="4"/>
  <c r="H41" i="4"/>
  <c r="H109" i="4"/>
  <c r="H111" i="4"/>
  <c r="H116" i="4"/>
  <c r="H119" i="4"/>
  <c r="H121" i="4"/>
  <c r="G21" i="4"/>
  <c r="G27" i="4"/>
  <c r="G34" i="4"/>
  <c r="G35" i="4"/>
  <c r="G41" i="4"/>
  <c r="G47" i="4"/>
  <c r="G107" i="4"/>
  <c r="G109" i="4"/>
  <c r="G111" i="4"/>
  <c r="G121" i="4"/>
  <c r="F13" i="4"/>
  <c r="F21" i="4"/>
  <c r="F24" i="4"/>
  <c r="F41" i="4"/>
  <c r="F47" i="4"/>
  <c r="F107" i="4"/>
  <c r="F109" i="4"/>
  <c r="F111" i="4"/>
  <c r="F116" i="4"/>
  <c r="F119" i="4"/>
  <c r="F121" i="4"/>
  <c r="E21" i="4"/>
  <c r="E27" i="4"/>
  <c r="E34" i="4"/>
  <c r="E35" i="4"/>
  <c r="E41" i="4"/>
  <c r="E47" i="4"/>
  <c r="E107" i="4"/>
  <c r="E109" i="4"/>
  <c r="E111" i="4"/>
  <c r="E116" i="4"/>
  <c r="E119" i="4"/>
  <c r="E121" i="4"/>
  <c r="G119" i="4"/>
  <c r="I116" i="4"/>
  <c r="G116" i="4"/>
  <c r="D89" i="3"/>
  <c r="E89" i="3"/>
  <c r="C89" i="3"/>
  <c r="F115" i="1"/>
  <c r="D32" i="3"/>
  <c r="D91" i="3"/>
  <c r="E32" i="3"/>
  <c r="E91" i="3"/>
  <c r="C91" i="3"/>
  <c r="F121" i="1"/>
  <c r="D18" i="3"/>
  <c r="D93" i="3"/>
  <c r="E18" i="3"/>
  <c r="E93" i="3"/>
  <c r="C93" i="3"/>
  <c r="F123" i="1"/>
  <c r="E121" i="1"/>
  <c r="E115" i="1"/>
  <c r="E48" i="1"/>
  <c r="E21" i="1"/>
  <c r="F21" i="1"/>
  <c r="C18" i="3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I29" i="2"/>
  <c r="C69" i="2"/>
  <c r="C70" i="2"/>
  <c r="C71" i="2"/>
  <c r="D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I74" i="2"/>
  <c r="AH74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C3" i="2"/>
  <c r="AC58" i="2"/>
  <c r="AC66" i="2"/>
  <c r="X13" i="2"/>
  <c r="X35" i="2"/>
  <c r="X69" i="2"/>
  <c r="P13" i="2"/>
  <c r="P17" i="2"/>
  <c r="P36" i="2"/>
  <c r="O22" i="2"/>
  <c r="L13" i="2"/>
  <c r="H13" i="2"/>
  <c r="E72" i="2"/>
  <c r="D13" i="2"/>
  <c r="D35" i="2"/>
  <c r="D40" i="2"/>
  <c r="D42" i="2"/>
  <c r="M7" i="1"/>
  <c r="M14" i="1"/>
  <c r="M21" i="1"/>
  <c r="M64" i="1"/>
  <c r="M75" i="1"/>
  <c r="M76" i="1"/>
  <c r="M102" i="1"/>
  <c r="M115" i="1"/>
  <c r="M42" i="1"/>
  <c r="M48" i="1"/>
  <c r="M121" i="1"/>
  <c r="M123" i="1"/>
  <c r="L21" i="1"/>
  <c r="L115" i="1"/>
  <c r="L27" i="1"/>
  <c r="L38" i="1"/>
  <c r="L42" i="1"/>
  <c r="L48" i="1"/>
  <c r="L121" i="1"/>
  <c r="L123" i="1"/>
  <c r="K13" i="1"/>
  <c r="K14" i="1"/>
  <c r="K21" i="1"/>
  <c r="K102" i="1"/>
  <c r="K115" i="1"/>
  <c r="K42" i="1"/>
  <c r="K48" i="1"/>
  <c r="K121" i="1"/>
  <c r="K123" i="1"/>
  <c r="I115" i="1"/>
  <c r="I121" i="1"/>
  <c r="I123" i="1"/>
  <c r="I48" i="1"/>
</calcChain>
</file>

<file path=xl/comments1.xml><?xml version="1.0" encoding="utf-8"?>
<comments xmlns="http://schemas.openxmlformats.org/spreadsheetml/2006/main">
  <authors>
    <author/>
  </authors>
  <commentList>
    <comment ref="M2" authorId="0">
      <text>
        <r>
          <rPr>
            <sz val="11"/>
            <color rgb="FF000000"/>
            <rFont val="Calibri"/>
          </rPr>
          <t>Hele regnskapet for 2014 er ført med en annen kontoplan.</t>
        </r>
      </text>
    </comment>
    <comment ref="B9" authorId="0">
      <text>
        <r>
          <rPr>
            <sz val="11"/>
            <color rgb="FF000000"/>
            <rFont val="Calibri"/>
          </rPr>
          <t xml:space="preserve">Denne posten føres positivt på gruppenes budsjetter og negativt i hovedstyret sitt budsjett. Når alt samles vil dette ses som null
</t>
        </r>
      </text>
    </comment>
    <comment ref="K52" authorId="0">
      <text>
        <r>
          <rPr>
            <sz val="11"/>
            <color rgb="FF000000"/>
            <rFont val="Calibri"/>
          </rPr>
          <t>Vi fikk 250 000 støtte fra sparebankstiftelsen til innkjøp av utstyr.</t>
        </r>
      </text>
    </comment>
    <comment ref="M64" authorId="0">
      <text>
        <r>
          <rPr>
            <sz val="11"/>
            <color rgb="FF000000"/>
            <rFont val="Calibri"/>
          </rPr>
          <t xml:space="preserve">Dette er en samling av de gamle postene 7160, 7170 og 7180
</t>
        </r>
      </text>
    </comment>
    <comment ref="M100" authorId="0">
      <text>
        <r>
          <rPr>
            <sz val="11"/>
            <color rgb="FF000000"/>
            <rFont val="Calibri"/>
          </rPr>
          <t>Gammel føring for kontigenter</t>
        </r>
      </text>
    </comment>
    <comment ref="A117" authorId="0">
      <text>
        <r>
          <rPr>
            <sz val="11"/>
            <color rgb="FF000000"/>
            <rFont val="Calibri"/>
          </rPr>
          <t xml:space="preserve">Kostnader som enten er ført på feil konto eller ført på gammel kontoplan og som dermed ikke passer inn i budsjettet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7" authorId="0">
      <text>
        <r>
          <rPr>
            <sz val="11"/>
            <color rgb="FF000000"/>
            <rFont val="Calibri"/>
          </rPr>
          <t xml:space="preserve">Denne posten føres positivt på gruppenes budsjetter og negativt i hovedstyret sitt budsjett. Når alt samles vil dette ses som null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rgb="FF000000"/>
            <rFont val="Calibri"/>
          </rPr>
          <t>Inntekter fra sponsor. Sponsoravtalen skal 
være godkjent av hovedstyret.</t>
        </r>
      </text>
    </comment>
    <comment ref="E6" authorId="0">
      <text>
        <r>
          <rPr>
            <sz val="11"/>
            <color rgb="FF000000"/>
            <rFont val="Calibri"/>
          </rPr>
          <t>Vedtatt Støtte VT</t>
        </r>
      </text>
    </comment>
    <comment ref="B7" authorId="0">
      <text>
        <r>
          <rPr>
            <sz val="11"/>
            <color rgb="FF000000"/>
            <rFont val="Calibri"/>
          </rPr>
          <t>Midler fra Norges Idrettsforbund, krets og forbund</t>
        </r>
      </text>
    </comment>
    <comment ref="E7" authorId="0">
      <text>
        <r>
          <rPr>
            <sz val="11"/>
            <color rgb="FF000000"/>
            <rFont val="Calibri"/>
          </rPr>
          <t xml:space="preserve">Ekstraordinær administrasjonsstøtte OIK/ NIF
Inneholder også støtte for mva fra spillemidler
</t>
        </r>
      </text>
    </comment>
    <comment ref="B8" authorId="0">
      <text>
        <r>
          <rPr>
            <sz val="11"/>
            <color rgb="FF000000"/>
            <rFont val="Calibri"/>
          </rPr>
          <t>Tildelt bevilgning og søknad om bevilgning for gruppene</t>
        </r>
      </text>
    </comment>
    <comment ref="E8" authorId="0">
      <text>
        <r>
          <rPr>
            <sz val="11"/>
            <color rgb="FF000000"/>
            <rFont val="Calibri"/>
          </rPr>
          <t>Gruppebelønning all-idrettstilbud, tildelinger, konkurransetildeling aka rekrutteringstiltak poengsystem</t>
        </r>
      </text>
    </comment>
    <comment ref="B9" authorId="0">
      <text>
        <r>
          <rPr>
            <sz val="11"/>
            <color rgb="FF000000"/>
            <rFont val="Calibri"/>
          </rPr>
          <t>Tilskudd som ikke kan føres andre steder</t>
        </r>
      </text>
    </comment>
    <comment ref="B13" authorId="0">
      <text>
        <r>
          <rPr>
            <sz val="11"/>
            <color rgb="FF000000"/>
            <rFont val="Calibri"/>
          </rPr>
          <t>ca 3400 medlemmer gjennom et år ganget med 120 = 400 000
Kontigent som betales inn til hovedstyret</t>
        </r>
      </text>
    </comment>
    <comment ref="E13" authorId="0">
      <text>
        <r>
          <rPr>
            <sz val="11"/>
            <color rgb="FF000000"/>
            <rFont val="Calibri"/>
          </rPr>
          <t xml:space="preserve">Det navnet tilsier
</t>
        </r>
      </text>
    </comment>
    <comment ref="B16" authorId="0">
      <text>
        <r>
          <rPr>
            <sz val="11"/>
            <color rgb="FF000000"/>
            <rFont val="Calibri"/>
          </rPr>
          <t>Inntekter fra deltagere på arrangementer 
som ikke er kurs</t>
        </r>
      </text>
    </comment>
    <comment ref="B19" authorId="0">
      <text>
        <r>
          <rPr>
            <sz val="11"/>
            <color rgb="FF000000"/>
            <rFont val="Calibri"/>
          </rPr>
          <t xml:space="preserve">Merverdikompensasjon
</t>
        </r>
      </text>
    </comment>
    <comment ref="B27" authorId="0">
      <text>
        <r>
          <rPr>
            <sz val="11"/>
            <color rgb="FF000000"/>
            <rFont val="Calibri"/>
          </rPr>
          <t>10,2 %</t>
        </r>
      </text>
    </comment>
    <comment ref="B34" authorId="0">
      <text>
        <r>
          <rPr>
            <sz val="11"/>
            <color rgb="FF000000"/>
            <rFont val="Calibri"/>
          </rPr>
          <t>14,1 %</t>
        </r>
      </text>
    </comment>
    <comment ref="B35" authorId="0">
      <text>
        <r>
          <rPr>
            <sz val="11"/>
            <color rgb="FF000000"/>
            <rFont val="Calibri"/>
          </rPr>
          <t>14,1 %</t>
        </r>
      </text>
    </comment>
    <comment ref="B40" authorId="0">
      <text>
        <r>
          <rPr>
            <sz val="11"/>
            <color rgb="FF000000"/>
            <rFont val="Calibri"/>
          </rPr>
          <t xml:space="preserve">Utgifter i forbindelse med dekning av kontingent, adgangskort osv. for styremedlemmer og instruktører
</t>
        </r>
      </text>
    </comment>
    <comment ref="B50" authorId="0">
      <text>
        <r>
          <rPr>
            <sz val="11"/>
            <color rgb="FF000000"/>
            <rFont val="Calibri"/>
          </rPr>
          <t xml:space="preserve">Utgifter ved innkjøp av varer for videresalg 
</t>
        </r>
      </text>
    </comment>
    <comment ref="B51" authorId="0">
      <text>
        <r>
          <rPr>
            <sz val="11"/>
            <color rgb="FF000000"/>
            <rFont val="Calibri"/>
          </rPr>
          <t>Dette gjelder mindre gjenstander til eget bruk</t>
        </r>
      </text>
    </comment>
    <comment ref="B52" authorId="0">
      <text>
        <r>
          <rPr>
            <sz val="11"/>
            <color rgb="FF000000"/>
            <rFont val="Calibri"/>
          </rPr>
          <t xml:space="preserve">Kan være oppgraderinger, påkostninger, etablering av anlegg etc.
</t>
        </r>
      </text>
    </comment>
    <comment ref="B53" authorId="0">
      <text>
        <r>
          <rPr>
            <sz val="11"/>
            <color rgb="FF000000"/>
            <rFont val="Calibri"/>
          </rPr>
          <t xml:space="preserve">Kontingenter for gruppen til krets og forbund, startkontingenter og turneringsavgift (Tidligere 7410)
</t>
        </r>
      </text>
    </comment>
    <comment ref="B54" authorId="0">
      <text>
        <r>
          <rPr>
            <sz val="11"/>
            <color rgb="FF000000"/>
            <rFont val="Calibri"/>
          </rPr>
          <t xml:space="preserve">Utgifter til innkjøp av premier (tidligere 7420)
</t>
        </r>
      </text>
    </comment>
    <comment ref="B55" authorId="0">
      <text>
        <r>
          <rPr>
            <sz val="11"/>
            <color rgb="FF000000"/>
            <rFont val="Calibri"/>
          </rPr>
          <t>Utbetalinger til instruktører etc. som fakturerer, og som dermed skal innberettes til Skatteetaten.</t>
        </r>
      </text>
    </comment>
    <comment ref="B56" authorId="0">
      <text>
        <r>
          <rPr>
            <sz val="11"/>
            <color rgb="FF000000"/>
            <rFont val="Calibri"/>
          </rPr>
          <t xml:space="preserve">Andre typer utbetaling, eks. deltakelse dugnader, refusjon til treningsutstyr. NB: Ikke lønn!
</t>
        </r>
      </text>
    </comment>
    <comment ref="B60" authorId="0">
      <text>
        <r>
          <rPr>
            <sz val="11"/>
            <color rgb="FF000000"/>
            <rFont val="Calibri"/>
          </rPr>
          <t>Dette inkluderer reiser, mat, overnatting osv. ifbm. samlinger, stevner og konkurranser</t>
        </r>
      </text>
    </comment>
    <comment ref="B63" authorId="0">
      <text>
        <r>
          <rPr>
            <sz val="11"/>
            <color rgb="FF000000"/>
            <rFont val="Calibri"/>
          </rPr>
          <t xml:space="preserve">Utgifter relatert til lokale ved fester og andre tilstelninger. Hall leie skal ikke føres på denne kontoen
</t>
        </r>
      </text>
    </comment>
    <comment ref="E63" authorId="0">
      <text>
        <r>
          <rPr>
            <sz val="11"/>
            <color rgb="FF000000"/>
            <rFont val="Calibri"/>
          </rPr>
          <t xml:space="preserve">5500 * 12
</t>
        </r>
      </text>
    </comment>
    <comment ref="B67" authorId="0">
      <text>
        <r>
          <rPr>
            <sz val="11"/>
            <color rgb="FF000000"/>
            <rFont val="Calibri"/>
          </rPr>
          <t xml:space="preserve">Leie av datarelatert utstyr 
</t>
        </r>
      </text>
    </comment>
    <comment ref="B71" authorId="0">
      <text>
        <r>
          <rPr>
            <sz val="11"/>
            <color rgb="FF000000"/>
            <rFont val="Calibri"/>
          </rPr>
          <t xml:space="preserve">Utgifter ved anskaffelse av materialer til drift av gruppen
</t>
        </r>
      </text>
    </comment>
    <comment ref="B77" authorId="0">
      <text>
        <r>
          <rPr>
            <sz val="11"/>
            <color rgb="FF000000"/>
            <rFont val="Calibri"/>
          </rPr>
          <t xml:space="preserve">Andre utgifter, bla. utgifter til 
lege/førstehjelp
</t>
        </r>
      </text>
    </comment>
    <comment ref="B78" authorId="0">
      <text>
        <r>
          <rPr>
            <sz val="11"/>
            <color rgb="FF000000"/>
            <rFont val="Calibri"/>
          </rPr>
          <t xml:space="preserve">Utgifter til kontorrekvisita 
</t>
        </r>
      </text>
    </comment>
    <comment ref="B81" authorId="0">
      <text>
        <r>
          <rPr>
            <sz val="11"/>
            <color rgb="FF000000"/>
            <rFont val="Calibri"/>
          </rPr>
          <t xml:space="preserve">Utgifter til trykking av materiell 
</t>
        </r>
      </text>
    </comment>
    <comment ref="B82" authorId="0">
      <text>
        <r>
          <rPr>
            <sz val="11"/>
            <color rgb="FF000000"/>
            <rFont val="Calibri"/>
          </rPr>
          <t xml:space="preserve">Utgifter ved innkjøp av aviser, tidsskrifter, bøker osv 
</t>
        </r>
      </text>
    </comment>
    <comment ref="B83" authorId="0">
      <text>
        <r>
          <rPr>
            <sz val="11"/>
            <color rgb="FF000000"/>
            <rFont val="Calibri"/>
          </rPr>
          <t xml:space="preserve">Utgifter til kurs og annen opplæring av bla. instruktører (kun kursavgift). Reise, overnatting og bevertning skal føres på egne kontoer.
</t>
        </r>
      </text>
    </comment>
    <comment ref="B84" authorId="0">
      <text>
        <r>
          <rPr>
            <sz val="11"/>
            <color rgb="FF000000"/>
            <rFont val="Calibri"/>
          </rPr>
          <t xml:space="preserve">Telefon daglig leder
</t>
        </r>
      </text>
    </comment>
    <comment ref="B89" authorId="0">
      <text>
        <r>
          <rPr>
            <sz val="11"/>
            <color rgb="FF000000"/>
            <rFont val="Calibri"/>
          </rPr>
          <t xml:space="preserve">Brukes ikke etter 2014
</t>
        </r>
      </text>
    </comment>
    <comment ref="B90" authorId="0">
      <text>
        <r>
          <rPr>
            <sz val="11"/>
            <color rgb="FF000000"/>
            <rFont val="Calibri"/>
          </rPr>
          <t xml:space="preserve">Brukes ikke etter 2014
</t>
        </r>
      </text>
    </comment>
    <comment ref="B91" authorId="0">
      <text>
        <r>
          <rPr>
            <sz val="11"/>
            <color rgb="FF000000"/>
            <rFont val="Calibri"/>
          </rPr>
          <t xml:space="preserve">Brukes ikke etter 2014
</t>
        </r>
      </text>
    </comment>
  </commentList>
</comments>
</file>

<file path=xl/sharedStrings.xml><?xml version="1.0" encoding="utf-8"?>
<sst xmlns="http://schemas.openxmlformats.org/spreadsheetml/2006/main" count="452" uniqueCount="210">
  <si>
    <t>Regnskap 2016</t>
  </si>
  <si>
    <t>Budsjett 2016</t>
  </si>
  <si>
    <t>Regnskap 2015</t>
  </si>
  <si>
    <t>Budsjett 2015</t>
  </si>
  <si>
    <t>Regnskap 2014</t>
  </si>
  <si>
    <t>Noter</t>
  </si>
  <si>
    <t>22142.50</t>
  </si>
  <si>
    <t>609282.74</t>
  </si>
  <si>
    <t>214857.94</t>
  </si>
  <si>
    <t>Regnskap 2017 (nov)</t>
  </si>
  <si>
    <t>Inntekter</t>
  </si>
  <si>
    <t>Salg utstyr</t>
  </si>
  <si>
    <t>Sponsorinntekter</t>
  </si>
  <si>
    <t>Tilskudd fra Velferdstinget og SIO</t>
  </si>
  <si>
    <t>Tilskudd fra NIF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</si>
  <si>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</si>
  <si>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</si>
  <si>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</si>
  <si>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</si>
  <si>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</si>
  <si>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</si>
  <si>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</si>
  <si>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</si>
  <si>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</si>
  <si>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</si>
  <si>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</si>
  <si>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</si>
  <si>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Sum inntekter</t>
  </si>
  <si>
    <t>Lønnskostnader</t>
  </si>
  <si>
    <t>Lønn ansatte</t>
  </si>
  <si>
    <t>Div lønn u/FP</t>
  </si>
  <si>
    <t>Feriepenger</t>
  </si>
  <si>
    <t>Koll.pensjonsforsikring</t>
  </si>
  <si>
    <t>Godtgjørelse til dommere</t>
  </si>
  <si>
    <t>Arbeidsgiveravgift</t>
  </si>
  <si>
    <t>Arbeidsgiveravgift på feriepenger</t>
  </si>
  <si>
    <t>Gaver til ansatte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</si>
  <si>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</si>
  <si>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</si>
  <si>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</si>
  <si>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</si>
  <si>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</si>
  <si>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</si>
  <si>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</si>
  <si>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</si>
  <si>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</si>
  <si>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</si>
  <si>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</si>
  <si>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</si>
  <si>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</si>
  <si>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Fremmedytelse, innlede instruktører osv</t>
  </si>
  <si>
    <t>Utbetalt til medlemmer</t>
  </si>
  <si>
    <t>Beholdningsendring</t>
  </si>
  <si>
    <t>Rep/vedl.hold hytter</t>
  </si>
  <si>
    <t>Leie idrettsanlegg</t>
  </si>
  <si>
    <t>Utgifter skisamlinger/idrettsarr.</t>
  </si>
  <si>
    <t>Sosiale tilstellinger</t>
  </si>
  <si>
    <t>Toll og spedisjonskostnad ved vareforsendelse</t>
  </si>
  <si>
    <t>Leie lokale</t>
  </si>
  <si>
    <t>Renovasjon, vann, avlop og lignende</t>
  </si>
  <si>
    <t>Lys, varme</t>
  </si>
  <si>
    <t>Annen kostnad lokaler</t>
  </si>
  <si>
    <t>Leie datautstyr</t>
  </si>
  <si>
    <t>Leasing / leie bil</t>
  </si>
  <si>
    <t>Inventar</t>
  </si>
  <si>
    <t>Driftsmateriale</t>
  </si>
  <si>
    <t>Reparasjon og vedlikehold utstyr</t>
  </si>
  <si>
    <t>Honorar revisjon</t>
  </si>
  <si>
    <t>Honorar regnskap</t>
  </si>
  <si>
    <t>Idrettsfaglig bistand</t>
  </si>
  <si>
    <t>Annen fremmedtjeneste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</si>
  <si>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</si>
  <si>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</si>
  <si>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</si>
  <si>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</si>
  <si>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</si>
  <si>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</si>
  <si>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</si>
  <si>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</si>
  <si>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</si>
  <si>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Passasjergodtgjørelse</t>
  </si>
  <si>
    <t>Reisekostnad, ikke oppgavepliktig</t>
  </si>
  <si>
    <t>Reklamekostnad</t>
  </si>
  <si>
    <t>Representasjon, fradragsberettiget</t>
  </si>
  <si>
    <t>Kontigent, fradragsberettiget</t>
  </si>
  <si>
    <t>Gaver</t>
  </si>
  <si>
    <t>Forsikringspremie</t>
  </si>
  <si>
    <t>Medlemsforsikring</t>
  </si>
  <si>
    <t>Kostnader styremøter, årsmøter osv</t>
  </si>
  <si>
    <t>Bank- og kortgebyr</t>
  </si>
  <si>
    <t>Annen kostnad, fradragsberettiget</t>
  </si>
  <si>
    <t>Sum driftskostnader</t>
  </si>
  <si>
    <t>Andre kostnader</t>
  </si>
  <si>
    <t>Sum kostnader</t>
  </si>
  <si>
    <t>Driftsresultat</t>
  </si>
  <si>
    <t>Badminton</t>
  </si>
  <si>
    <t xml:space="preserve"> </t>
  </si>
  <si>
    <t>Basket</t>
  </si>
  <si>
    <t>Boksing</t>
  </si>
  <si>
    <t>Konto i regnskapet</t>
  </si>
  <si>
    <t>Inntekter:</t>
  </si>
  <si>
    <t>Tilskudd fra Velferdstinget og Kulturstyret</t>
  </si>
  <si>
    <t>Aikido</t>
  </si>
  <si>
    <t>Capoeira</t>
  </si>
  <si>
    <t>Dans</t>
  </si>
  <si>
    <t>Dykking</t>
  </si>
  <si>
    <t>Elvepadling</t>
  </si>
  <si>
    <t>Fekting</t>
  </si>
  <si>
    <t>Fotball</t>
  </si>
  <si>
    <t>Friidrett</t>
  </si>
  <si>
    <t>Håndball</t>
  </si>
  <si>
    <t>Innebandy</t>
  </si>
  <si>
    <t>Judo</t>
  </si>
  <si>
    <t>Jujitsu</t>
  </si>
  <si>
    <t>Karate</t>
  </si>
  <si>
    <t>Kart</t>
  </si>
  <si>
    <t>Kendo</t>
  </si>
  <si>
    <t>Klatring</t>
  </si>
  <si>
    <t>Kubb</t>
  </si>
  <si>
    <t>Kung Fu</t>
  </si>
  <si>
    <t>Langrenn</t>
  </si>
  <si>
    <t>Orientering</t>
  </si>
  <si>
    <t>Quidditch</t>
  </si>
  <si>
    <t>Ski &amp; Snowboard</t>
  </si>
  <si>
    <t>Squash</t>
  </si>
  <si>
    <t>Svømming</t>
  </si>
  <si>
    <t>Sykkel</t>
  </si>
  <si>
    <t/>
  </si>
  <si>
    <t>Taekwondo</t>
  </si>
  <si>
    <t>Tennis</t>
  </si>
  <si>
    <t>Ultimate Frisbee</t>
  </si>
  <si>
    <t>Volleyball</t>
  </si>
  <si>
    <t>Studenterhytta</t>
  </si>
  <si>
    <t>KSI Hytta</t>
  </si>
  <si>
    <t>Salgsinntekt, avgiftsfri</t>
  </si>
  <si>
    <t>Budsjett Hovedstyret 2018</t>
  </si>
  <si>
    <t>Budsjett grupper 2018</t>
  </si>
  <si>
    <t>Budsjett hytter 2018</t>
  </si>
  <si>
    <t>Budsjett OSI 2018</t>
  </si>
  <si>
    <t>Revidert Budsjett 2017</t>
  </si>
  <si>
    <t>Revidert Budsjett 2016</t>
  </si>
  <si>
    <t>Note</t>
  </si>
  <si>
    <t>Salg materiell</t>
  </si>
  <si>
    <t>Tildelt gruppebevilgning og prosjektstøtte</t>
  </si>
  <si>
    <t>Medlemskontigent</t>
  </si>
  <si>
    <t>Diverse lønn uten feriepenger</t>
  </si>
  <si>
    <t>Kollektiv pensjonsforsikring</t>
  </si>
  <si>
    <t>EKOM arb taker abonnement</t>
  </si>
  <si>
    <t>Motkonto for gruppe 52</t>
  </si>
  <si>
    <t>Godtgjorelse til styre- og bedriftsforsamling</t>
  </si>
  <si>
    <t>Godtgjorelse til dommere</t>
  </si>
  <si>
    <t>Arbeidsgiveravgift (på feriepenger)</t>
  </si>
  <si>
    <t>Overtidsmat etter regning</t>
  </si>
  <si>
    <t>Refusjon av sykepenger</t>
  </si>
  <si>
    <t>Idrettsmateriell/Utstyr til eget bruk</t>
  </si>
  <si>
    <t>Utgifter idrettsarrangementer</t>
  </si>
  <si>
    <t>Renovasjon, vann, avløp, lignende</t>
  </si>
  <si>
    <t>Lys, Varme</t>
  </si>
  <si>
    <t>Annen Kostnad lokaler</t>
  </si>
  <si>
    <t>Leasing/ leie bil</t>
  </si>
  <si>
    <t xml:space="preserve">Reparasjoner og vedlikehold utstyr </t>
  </si>
  <si>
    <t>Annen fremmedtjenester</t>
  </si>
  <si>
    <t>Reise etter regning</t>
  </si>
  <si>
    <t>Opphold etter regning</t>
  </si>
  <si>
    <t>Bevertning etter regning</t>
  </si>
  <si>
    <t>Kontingent, fradragsberettiget</t>
  </si>
  <si>
    <t>Øredifferanser</t>
  </si>
  <si>
    <t>Opprydding hovedbok</t>
  </si>
  <si>
    <t>Endring i avsetning tap på fordringer</t>
  </si>
  <si>
    <t>FINANSINNT. OG -KOSTN.</t>
  </si>
  <si>
    <t>Annen renteinntekt</t>
  </si>
  <si>
    <t>Annen Finansinntekt</t>
  </si>
  <si>
    <t>Sum finansinntekter</t>
  </si>
  <si>
    <t>Renter leverandører</t>
  </si>
  <si>
    <t>Sum finanskostnader</t>
  </si>
  <si>
    <t>ÅRSRESULTAT</t>
  </si>
  <si>
    <t>Regnskap 2017</t>
  </si>
  <si>
    <t>Udokumenterte inntekter</t>
  </si>
  <si>
    <t>Påløpt, ikke utbetalt lønn</t>
  </si>
  <si>
    <t>Avskrivninger på maskiner</t>
  </si>
  <si>
    <t>Annen leiekostnad</t>
  </si>
  <si>
    <t>Arbeidsklær og verneutstyr</t>
  </si>
  <si>
    <t>Annen kostnad, ikke fradragsberettiget</t>
  </si>
  <si>
    <t>Konstaterte tap på fordringer</t>
  </si>
  <si>
    <t>Annen rentekostnad</t>
  </si>
  <si>
    <t>Budsjett 2018</t>
  </si>
  <si>
    <t>Busjett 2018</t>
  </si>
  <si>
    <t>Budsjett 2017</t>
  </si>
  <si>
    <t>Eiendoms og festeavgift</t>
  </si>
  <si>
    <t>Reparasjon og vedlikehold bygninger</t>
  </si>
  <si>
    <t>Påløpt ikke utbetalt lønn</t>
  </si>
  <si>
    <t>Trekkpl bilgodtgjørelse</t>
  </si>
  <si>
    <t>Godtgjørelse til styre- og bedriftforsamlinger</t>
  </si>
  <si>
    <t>Kantinekostnad</t>
  </si>
  <si>
    <t>Avskrivninger på maskinger</t>
  </si>
  <si>
    <t>Svinn, tap</t>
  </si>
  <si>
    <t>Annen periodisering</t>
  </si>
  <si>
    <t>Frakt transportkostnad og forsikring ved</t>
  </si>
  <si>
    <t>Renhold</t>
  </si>
  <si>
    <t>Passasjertillegg</t>
  </si>
  <si>
    <t>Diettkostnad, ikke oppgavepliktig</t>
  </si>
  <si>
    <t>Salgskostnad</t>
  </si>
  <si>
    <t>Gaver, fradragsberettiget</t>
  </si>
  <si>
    <t>Gaver, ikke fradragsberettiget</t>
  </si>
  <si>
    <t>Øredifferanse</t>
  </si>
  <si>
    <t>Eiendoms- og festeavgift</t>
  </si>
  <si>
    <t>Konstatert tap på fordringer</t>
  </si>
  <si>
    <t>Lønn til ansatte</t>
  </si>
  <si>
    <t>Trekkpl Bilgodtgjørelse</t>
  </si>
  <si>
    <t>Kantinekostnader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</si>
</sst>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kr&quot;\ #,##0.00;[Red]\-&quot;kr&quot;\ #,##0.00"/>
    <numFmt numFmtId="164" formatCode="#,##0.00\ [$kr-414]"/>
    <numFmt numFmtId="165" formatCode="&quot;kr&quot;\ #,##0.00;[Red]&quot;kr&quot;\ #,##0.00"/>
    <numFmt numFmtId="166" formatCode="[$-809]General"/>
  </numFmts>
  <fonts count="2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2C3E50"/>
      <name val="Arial"/>
    </font>
    <font>
      <sz val="11"/>
      <name val="Arial"/>
    </font>
    <font>
      <sz val="11"/>
      <color rgb="FF2C3E50"/>
      <name val="Arial"/>
    </font>
    <font>
      <b/>
      <sz val="11"/>
      <name val="Arial"/>
    </font>
    <font>
      <sz val="11"/>
      <name val="Calibri"/>
    </font>
    <font>
      <b/>
      <sz val="11"/>
      <color rgb="FFC53929"/>
      <name val="Arial"/>
    </font>
    <font>
      <sz val="11"/>
      <color rgb="FF000000"/>
      <name val="Calibri"/>
    </font>
    <font>
      <sz val="11"/>
      <color theme="1"/>
      <name val="Arial"/>
    </font>
    <font>
      <b/>
      <sz val="11"/>
      <color theme="1"/>
      <name val="Arial"/>
    </font>
    <font>
      <sz val="10"/>
      <name val="Arial"/>
      <family val="2"/>
      <charset val="1"/>
    </font>
    <font>
      <b/>
      <sz val="10"/>
      <color rgb="FF2C3E50"/>
      <name val="Arial"/>
      <family val="2"/>
      <charset val="1"/>
    </font>
    <font>
      <sz val="10"/>
      <color rgb="FF2C3E50"/>
      <name val="Arial"/>
      <family val="2"/>
      <charset val="1"/>
    </font>
    <font>
      <sz val="10"/>
      <color rgb="FF000000"/>
      <name val="Arial1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B050"/>
      <name val="Arial"/>
    </font>
    <font>
      <u/>
      <sz val="12"/>
      <color theme="11"/>
      <name val="Arial"/>
      <family val="2"/>
    </font>
    <font>
      <b/>
      <sz val="11"/>
      <name val="Calibri"/>
    </font>
    <font>
      <u/>
      <sz val="12"/>
      <color theme="10"/>
      <name val="Arial"/>
      <family val="2"/>
    </font>
    <font>
      <sz val="11"/>
      <color rgb="FFC53929"/>
      <name val="Arial"/>
    </font>
    <font>
      <i/>
      <sz val="11"/>
      <color rgb="FF2C3E50"/>
      <name val="Arial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4CCCC"/>
        <bgColor rgb="FFF4CCCC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166" fontId="14" fillId="0" borderId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69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left"/>
    </xf>
    <xf numFmtId="164" fontId="3" fillId="0" borderId="0" xfId="0" applyNumberFormat="1" applyFont="1" applyAlignment="1"/>
    <xf numFmtId="164" fontId="4" fillId="0" borderId="0" xfId="0" applyNumberFormat="1" applyFont="1" applyAlignment="1">
      <alignment horizontal="right"/>
    </xf>
    <xf numFmtId="3" fontId="3" fillId="0" borderId="0" xfId="0" applyNumberFormat="1" applyFont="1" applyAlignment="1"/>
    <xf numFmtId="3" fontId="2" fillId="0" borderId="0" xfId="0" applyNumberFormat="1" applyFont="1" applyAlignment="1">
      <alignment horizontal="right"/>
    </xf>
    <xf numFmtId="164" fontId="3" fillId="0" borderId="1" xfId="0" applyNumberFormat="1" applyFont="1" applyBorder="1" applyAlignment="1"/>
    <xf numFmtId="164" fontId="4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/>
    <xf numFmtId="164" fontId="2" fillId="0" borderId="1" xfId="0" applyNumberFormat="1" applyFont="1" applyBorder="1" applyAlignment="1">
      <alignment horizontal="right"/>
    </xf>
    <xf numFmtId="3" fontId="5" fillId="0" borderId="0" xfId="0" applyNumberFormat="1" applyFont="1" applyAlignment="1"/>
    <xf numFmtId="164" fontId="7" fillId="0" borderId="1" xfId="0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0" fontId="4" fillId="0" borderId="1" xfId="0" applyFont="1" applyBorder="1" applyAlignment="1"/>
    <xf numFmtId="8" fontId="4" fillId="0" borderId="0" xfId="0" applyNumberFormat="1" applyFont="1" applyAlignment="1"/>
    <xf numFmtId="8" fontId="4" fillId="0" borderId="1" xfId="0" applyNumberFormat="1" applyFont="1" applyBorder="1" applyAlignment="1"/>
    <xf numFmtId="0" fontId="3" fillId="0" borderId="1" xfId="0" applyFont="1" applyBorder="1" applyAlignment="1"/>
    <xf numFmtId="0" fontId="0" fillId="0" borderId="0" xfId="0" applyFont="1" applyAlignment="1"/>
    <xf numFmtId="165" fontId="9" fillId="0" borderId="0" xfId="0" applyNumberFormat="1" applyFont="1"/>
    <xf numFmtId="165" fontId="10" fillId="0" borderId="0" xfId="0" applyNumberFormat="1" applyFont="1"/>
    <xf numFmtId="164" fontId="13" fillId="0" borderId="0" xfId="0" applyNumberFormat="1" applyFont="1" applyAlignment="1">
      <alignment horizontal="right"/>
    </xf>
    <xf numFmtId="164" fontId="11" fillId="0" borderId="0" xfId="0" applyNumberFormat="1" applyFont="1" applyAlignment="1"/>
    <xf numFmtId="0" fontId="9" fillId="0" borderId="0" xfId="0" applyFont="1" applyAlignment="1"/>
    <xf numFmtId="0" fontId="12" fillId="0" borderId="1" xfId="0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8" fontId="12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/>
    <xf numFmtId="0" fontId="4" fillId="0" borderId="0" xfId="0" applyFont="1" applyBorder="1" applyAlignment="1"/>
    <xf numFmtId="0" fontId="6" fillId="0" borderId="0" xfId="0" applyFont="1" applyBorder="1"/>
    <xf numFmtId="0" fontId="3" fillId="0" borderId="0" xfId="0" applyFont="1"/>
    <xf numFmtId="0" fontId="0" fillId="0" borderId="0" xfId="0" applyFont="1"/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164" fontId="4" fillId="0" borderId="0" xfId="0" applyNumberFormat="1" applyFont="1" applyFill="1" applyAlignment="1">
      <alignment horizontal="right"/>
    </xf>
    <xf numFmtId="0" fontId="15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3" fillId="0" borderId="0" xfId="0" applyFont="1" applyFill="1" applyAlignment="1"/>
    <xf numFmtId="164" fontId="4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/>
    <xf numFmtId="164" fontId="3" fillId="0" borderId="1" xfId="0" applyNumberFormat="1" applyFont="1" applyFill="1" applyBorder="1" applyAlignment="1"/>
    <xf numFmtId="164" fontId="2" fillId="0" borderId="1" xfId="0" applyNumberFormat="1" applyFont="1" applyFill="1" applyBorder="1" applyAlignment="1">
      <alignment horizontal="right"/>
    </xf>
    <xf numFmtId="0" fontId="0" fillId="0" borderId="0" xfId="0" applyFont="1" applyFill="1" applyAlignment="1"/>
    <xf numFmtId="165" fontId="9" fillId="0" borderId="6" xfId="0" applyNumberFormat="1" applyFont="1" applyBorder="1"/>
    <xf numFmtId="0" fontId="15" fillId="0" borderId="4" xfId="0" applyFont="1" applyBorder="1" applyAlignment="1">
      <alignment horizontal="left" vertical="top"/>
    </xf>
    <xf numFmtId="165" fontId="9" fillId="0" borderId="4" xfId="0" applyNumberFormat="1" applyFont="1" applyBorder="1"/>
    <xf numFmtId="0" fontId="15" fillId="0" borderId="6" xfId="0" applyFont="1" applyBorder="1" applyAlignment="1">
      <alignment horizontal="left" vertical="top"/>
    </xf>
    <xf numFmtId="164" fontId="4" fillId="0" borderId="0" xfId="0" applyNumberFormat="1" applyFont="1" applyAlignment="1"/>
    <xf numFmtId="164" fontId="4" fillId="0" borderId="6" xfId="0" applyNumberFormat="1" applyFont="1" applyBorder="1" applyAlignment="1"/>
    <xf numFmtId="164" fontId="4" fillId="0" borderId="7" xfId="0" applyNumberFormat="1" applyFont="1" applyBorder="1" applyAlignment="1"/>
    <xf numFmtId="165" fontId="4" fillId="0" borderId="0" xfId="0" applyNumberFormat="1" applyFont="1" applyAlignment="1"/>
    <xf numFmtId="165" fontId="4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5" fontId="9" fillId="0" borderId="0" xfId="0" applyNumberFormat="1" applyFont="1" applyAlignment="1"/>
    <xf numFmtId="165" fontId="4" fillId="0" borderId="0" xfId="0" applyNumberFormat="1" applyFont="1" applyFill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3" fillId="0" borderId="0" xfId="0" applyNumberFormat="1" applyFont="1" applyAlignment="1"/>
    <xf numFmtId="165" fontId="3" fillId="0" borderId="0" xfId="0" applyNumberFormat="1" applyFont="1" applyFill="1" applyAlignment="1"/>
    <xf numFmtId="165" fontId="3" fillId="0" borderId="0" xfId="0" applyNumberFormat="1" applyFont="1"/>
    <xf numFmtId="165" fontId="3" fillId="0" borderId="4" xfId="0" applyNumberFormat="1" applyFont="1" applyBorder="1" applyAlignment="1"/>
    <xf numFmtId="165" fontId="9" fillId="0" borderId="4" xfId="0" applyNumberFormat="1" applyFont="1" applyBorder="1" applyAlignment="1"/>
    <xf numFmtId="165" fontId="3" fillId="0" borderId="4" xfId="0" applyNumberFormat="1" applyFont="1" applyFill="1" applyBorder="1" applyAlignment="1"/>
    <xf numFmtId="165" fontId="3" fillId="0" borderId="4" xfId="0" applyNumberFormat="1" applyFont="1" applyBorder="1"/>
    <xf numFmtId="165" fontId="4" fillId="0" borderId="7" xfId="0" applyNumberFormat="1" applyFont="1" applyBorder="1" applyAlignment="1"/>
    <xf numFmtId="165" fontId="4" fillId="0" borderId="0" xfId="0" quotePrefix="1" applyNumberFormat="1" applyFont="1" applyAlignment="1">
      <alignment horizontal="right"/>
    </xf>
    <xf numFmtId="165" fontId="3" fillId="0" borderId="0" xfId="0" applyNumberFormat="1" applyFont="1" applyBorder="1" applyAlignment="1"/>
    <xf numFmtId="165" fontId="10" fillId="0" borderId="6" xfId="0" applyNumberFormat="1" applyFont="1" applyBorder="1"/>
    <xf numFmtId="165" fontId="5" fillId="0" borderId="0" xfId="0" applyNumberFormat="1" applyFont="1" applyBorder="1" applyAlignment="1"/>
    <xf numFmtId="165" fontId="10" fillId="0" borderId="0" xfId="0" applyNumberFormat="1" applyFont="1" applyBorder="1" applyAlignment="1"/>
    <xf numFmtId="165" fontId="5" fillId="0" borderId="0" xfId="0" applyNumberFormat="1" applyFont="1" applyFill="1" applyBorder="1" applyAlignment="1"/>
    <xf numFmtId="165" fontId="5" fillId="0" borderId="0" xfId="0" applyNumberFormat="1" applyFont="1" applyBorder="1"/>
    <xf numFmtId="0" fontId="4" fillId="0" borderId="0" xfId="0" applyFont="1" applyBorder="1" applyAlignment="1">
      <alignment horizontal="right"/>
    </xf>
    <xf numFmtId="8" fontId="4" fillId="0" borderId="0" xfId="0" applyNumberFormat="1" applyFont="1" applyBorder="1" applyAlignment="1"/>
    <xf numFmtId="0" fontId="19" fillId="0" borderId="1" xfId="0" applyFont="1" applyBorder="1"/>
    <xf numFmtId="164" fontId="2" fillId="0" borderId="6" xfId="0" applyNumberFormat="1" applyFont="1" applyBorder="1" applyAlignment="1"/>
    <xf numFmtId="0" fontId="1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left"/>
    </xf>
    <xf numFmtId="165" fontId="9" fillId="0" borderId="7" xfId="0" applyNumberFormat="1" applyFont="1" applyBorder="1"/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164" fontId="3" fillId="2" borderId="0" xfId="0" applyNumberFormat="1" applyFont="1" applyFill="1" applyAlignment="1"/>
    <xf numFmtId="164" fontId="3" fillId="2" borderId="1" xfId="0" applyNumberFormat="1" applyFont="1" applyFill="1" applyBorder="1" applyAlignment="1"/>
    <xf numFmtId="164" fontId="5" fillId="2" borderId="1" xfId="0" applyNumberFormat="1" applyFont="1" applyFill="1" applyBorder="1" applyAlignment="1"/>
    <xf numFmtId="164" fontId="6" fillId="2" borderId="0" xfId="0" applyNumberFormat="1" applyFont="1" applyFill="1" applyAlignment="1"/>
    <xf numFmtId="164" fontId="5" fillId="2" borderId="2" xfId="0" applyNumberFormat="1" applyFont="1" applyFill="1" applyBorder="1" applyAlignment="1"/>
    <xf numFmtId="165" fontId="5" fillId="0" borderId="4" xfId="0" applyNumberFormat="1" applyFont="1" applyBorder="1"/>
    <xf numFmtId="165" fontId="6" fillId="0" borderId="0" xfId="0" applyNumberFormat="1" applyFont="1" applyBorder="1"/>
    <xf numFmtId="165" fontId="4" fillId="0" borderId="0" xfId="0" applyNumberFormat="1" applyFont="1" applyBorder="1" applyAlignment="1"/>
    <xf numFmtId="165" fontId="6" fillId="0" borderId="6" xfId="0" applyNumberFormat="1" applyFont="1" applyBorder="1"/>
    <xf numFmtId="165" fontId="0" fillId="0" borderId="0" xfId="0" applyNumberFormat="1" applyFont="1" applyAlignment="1"/>
    <xf numFmtId="165" fontId="19" fillId="0" borderId="6" xfId="0" applyNumberFormat="1" applyFont="1" applyBorder="1"/>
    <xf numFmtId="165" fontId="19" fillId="0" borderId="0" xfId="0" applyNumberFormat="1" applyFont="1" applyBorder="1"/>
    <xf numFmtId="164" fontId="5" fillId="0" borderId="1" xfId="0" applyNumberFormat="1" applyFont="1" applyFill="1" applyBorder="1" applyAlignment="1"/>
    <xf numFmtId="165" fontId="19" fillId="0" borderId="4" xfId="0" applyNumberFormat="1" applyFont="1" applyBorder="1"/>
    <xf numFmtId="165" fontId="10" fillId="0" borderId="4" xfId="0" applyNumberFormat="1" applyFont="1" applyBorder="1"/>
    <xf numFmtId="164" fontId="19" fillId="2" borderId="1" xfId="0" applyNumberFormat="1" applyFont="1" applyFill="1" applyBorder="1" applyAlignment="1"/>
    <xf numFmtId="165" fontId="5" fillId="2" borderId="4" xfId="0" applyNumberFormat="1" applyFont="1" applyFill="1" applyBorder="1"/>
    <xf numFmtId="165" fontId="6" fillId="2" borderId="0" xfId="0" applyNumberFormat="1" applyFont="1" applyFill="1" applyBorder="1"/>
    <xf numFmtId="165" fontId="4" fillId="2" borderId="0" xfId="0" applyNumberFormat="1" applyFont="1" applyFill="1" applyAlignment="1"/>
    <xf numFmtId="165" fontId="4" fillId="2" borderId="0" xfId="0" applyNumberFormat="1" applyFont="1" applyFill="1" applyBorder="1" applyAlignment="1"/>
    <xf numFmtId="165" fontId="6" fillId="2" borderId="6" xfId="0" applyNumberFormat="1" applyFont="1" applyFill="1" applyBorder="1"/>
    <xf numFmtId="165" fontId="3" fillId="2" borderId="0" xfId="0" applyNumberFormat="1" applyFont="1" applyFill="1" applyAlignment="1"/>
    <xf numFmtId="165" fontId="19" fillId="2" borderId="0" xfId="0" applyNumberFormat="1" applyFont="1" applyFill="1" applyBorder="1"/>
    <xf numFmtId="165" fontId="4" fillId="2" borderId="7" xfId="0" applyNumberFormat="1" applyFont="1" applyFill="1" applyBorder="1" applyAlignment="1"/>
    <xf numFmtId="165" fontId="4" fillId="2" borderId="4" xfId="0" applyNumberFormat="1" applyFont="1" applyFill="1" applyBorder="1" applyAlignment="1"/>
    <xf numFmtId="0" fontId="3" fillId="3" borderId="0" xfId="0" applyFont="1" applyFill="1" applyAlignment="1"/>
    <xf numFmtId="0" fontId="5" fillId="3" borderId="1" xfId="0" applyFont="1" applyFill="1" applyBorder="1" applyAlignment="1">
      <alignment horizontal="right"/>
    </xf>
    <xf numFmtId="164" fontId="3" fillId="3" borderId="0" xfId="0" applyNumberFormat="1" applyFont="1" applyFill="1" applyAlignment="1"/>
    <xf numFmtId="164" fontId="21" fillId="0" borderId="0" xfId="0" applyNumberFormat="1" applyFont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64" fontId="3" fillId="3" borderId="1" xfId="0" applyNumberFormat="1" applyFont="1" applyFill="1" applyBorder="1" applyAlignment="1"/>
    <xf numFmtId="164" fontId="5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164" fontId="3" fillId="3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3" borderId="1" xfId="0" applyFont="1" applyFill="1" applyBorder="1" applyAlignment="1"/>
    <xf numFmtId="165" fontId="5" fillId="0" borderId="1" xfId="0" applyNumberFormat="1" applyFont="1" applyBorder="1"/>
    <xf numFmtId="165" fontId="4" fillId="0" borderId="1" xfId="0" applyNumberFormat="1" applyFont="1" applyBorder="1" applyAlignment="1"/>
    <xf numFmtId="165" fontId="6" fillId="0" borderId="1" xfId="0" applyNumberFormat="1" applyFont="1" applyBorder="1"/>
    <xf numFmtId="165" fontId="4" fillId="0" borderId="0" xfId="0" applyNumberFormat="1" applyFont="1" applyAlignment="1">
      <alignment horizontal="left"/>
    </xf>
    <xf numFmtId="165" fontId="3" fillId="0" borderId="1" xfId="0" applyNumberFormat="1" applyFont="1" applyBorder="1" applyAlignment="1"/>
    <xf numFmtId="165" fontId="4" fillId="0" borderId="1" xfId="0" applyNumberFormat="1" applyFont="1" applyBorder="1" applyAlignment="1">
      <alignment horizontal="left"/>
    </xf>
    <xf numFmtId="165" fontId="0" fillId="0" borderId="0" xfId="0" applyNumberFormat="1"/>
    <xf numFmtId="164" fontId="3" fillId="3" borderId="0" xfId="0" applyNumberFormat="1" applyFont="1" applyFill="1" applyBorder="1" applyAlignment="1"/>
    <xf numFmtId="164" fontId="4" fillId="0" borderId="0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/>
    <xf numFmtId="165" fontId="4" fillId="0" borderId="4" xfId="0" applyNumberFormat="1" applyFont="1" applyBorder="1" applyAlignment="1"/>
    <xf numFmtId="164" fontId="3" fillId="3" borderId="4" xfId="0" applyNumberFormat="1" applyFont="1" applyFill="1" applyBorder="1" applyAlignment="1"/>
    <xf numFmtId="164" fontId="4" fillId="0" borderId="4" xfId="0" applyNumberFormat="1" applyFont="1" applyBorder="1" applyAlignment="1">
      <alignment horizontal="right"/>
    </xf>
    <xf numFmtId="164" fontId="3" fillId="3" borderId="0" xfId="0" applyNumberFormat="1" applyFont="1" applyFill="1" applyBorder="1" applyAlignment="1">
      <alignment horizontal="right"/>
    </xf>
    <xf numFmtId="164" fontId="3" fillId="3" borderId="4" xfId="0" applyNumberFormat="1" applyFont="1" applyFill="1" applyBorder="1" applyAlignment="1">
      <alignment horizontal="right"/>
    </xf>
    <xf numFmtId="8" fontId="4" fillId="0" borderId="4" xfId="0" applyNumberFormat="1" applyFont="1" applyBorder="1" applyAlignment="1"/>
    <xf numFmtId="165" fontId="4" fillId="0" borderId="1" xfId="0" applyNumberFormat="1" applyFont="1" applyBorder="1" applyAlignment="1">
      <alignment horizontal="right"/>
    </xf>
    <xf numFmtId="165" fontId="19" fillId="0" borderId="1" xfId="0" applyNumberFormat="1" applyFont="1" applyBorder="1"/>
    <xf numFmtId="165" fontId="3" fillId="0" borderId="1" xfId="0" applyNumberFormat="1" applyFont="1" applyBorder="1"/>
    <xf numFmtId="165" fontId="3" fillId="0" borderId="0" xfId="0" applyNumberFormat="1" applyFont="1" applyAlignment="1">
      <alignment horizontal="right"/>
    </xf>
    <xf numFmtId="164" fontId="5" fillId="3" borderId="1" xfId="0" applyNumberFormat="1" applyFont="1" applyFill="1" applyBorder="1" applyAlignment="1"/>
    <xf numFmtId="0" fontId="5" fillId="0" borderId="0" xfId="0" applyFont="1" applyAlignment="1"/>
    <xf numFmtId="0" fontId="9" fillId="2" borderId="0" xfId="0" applyFont="1" applyFill="1" applyAlignment="1"/>
    <xf numFmtId="0" fontId="15" fillId="2" borderId="5" xfId="0" applyFont="1" applyFill="1" applyBorder="1" applyAlignment="1">
      <alignment horizontal="left" vertical="top"/>
    </xf>
    <xf numFmtId="165" fontId="2" fillId="2" borderId="6" xfId="0" applyNumberFormat="1" applyFont="1" applyFill="1" applyBorder="1" applyAlignment="1"/>
    <xf numFmtId="165" fontId="2" fillId="2" borderId="0" xfId="0" applyNumberFormat="1" applyFont="1" applyFill="1" applyAlignment="1"/>
    <xf numFmtId="0" fontId="0" fillId="2" borderId="0" xfId="0" applyFill="1"/>
    <xf numFmtId="0" fontId="3" fillId="4" borderId="0" xfId="0" applyFont="1" applyFill="1" applyBorder="1" applyAlignment="1"/>
    <xf numFmtId="49" fontId="5" fillId="4" borderId="5" xfId="0" applyNumberFormat="1" applyFont="1" applyFill="1" applyBorder="1" applyAlignment="1">
      <alignment horizontal="right"/>
    </xf>
    <xf numFmtId="165" fontId="3" fillId="4" borderId="0" xfId="0" applyNumberFormat="1" applyFont="1" applyFill="1" applyBorder="1" applyAlignment="1">
      <alignment horizontal="right"/>
    </xf>
    <xf numFmtId="165" fontId="5" fillId="4" borderId="6" xfId="0" applyNumberFormat="1" applyFont="1" applyFill="1" applyBorder="1" applyAlignment="1">
      <alignment horizontal="right"/>
    </xf>
    <xf numFmtId="165" fontId="3" fillId="4" borderId="0" xfId="0" applyNumberFormat="1" applyFont="1" applyFill="1" applyBorder="1" applyAlignment="1"/>
    <xf numFmtId="165" fontId="3" fillId="4" borderId="7" xfId="0" applyNumberFormat="1" applyFont="1" applyFill="1" applyBorder="1" applyAlignment="1">
      <alignment horizontal="right"/>
    </xf>
    <xf numFmtId="165" fontId="5" fillId="4" borderId="0" xfId="0" applyNumberFormat="1" applyFont="1" applyFill="1" applyBorder="1" applyAlignment="1"/>
    <xf numFmtId="0" fontId="11" fillId="4" borderId="0" xfId="0" applyFont="1" applyFill="1" applyBorder="1" applyAlignment="1"/>
    <xf numFmtId="0" fontId="11" fillId="4" borderId="0" xfId="0" applyNumberFormat="1" applyFont="1" applyFill="1" applyBorder="1" applyAlignment="1"/>
    <xf numFmtId="165" fontId="9" fillId="4" borderId="0" xfId="0" applyNumberFormat="1" applyFont="1" applyFill="1"/>
    <xf numFmtId="165" fontId="10" fillId="4" borderId="5" xfId="0" applyNumberFormat="1" applyFont="1" applyFill="1" applyBorder="1"/>
    <xf numFmtId="165" fontId="10" fillId="4" borderId="6" xfId="0" applyNumberFormat="1" applyFont="1" applyFill="1" applyBorder="1"/>
    <xf numFmtId="165" fontId="9" fillId="4" borderId="4" xfId="0" applyNumberFormat="1" applyFont="1" applyFill="1" applyBorder="1"/>
    <xf numFmtId="165" fontId="10" fillId="4" borderId="0" xfId="0" applyNumberFormat="1" applyFont="1" applyFill="1"/>
    <xf numFmtId="0" fontId="3" fillId="4" borderId="0" xfId="0" applyFont="1" applyFill="1" applyAlignment="1"/>
    <xf numFmtId="0" fontId="2" fillId="4" borderId="5" xfId="0" applyFont="1" applyFill="1" applyBorder="1" applyAlignment="1">
      <alignment horizontal="right"/>
    </xf>
    <xf numFmtId="165" fontId="9" fillId="4" borderId="0" xfId="0" applyNumberFormat="1" applyFont="1" applyFill="1" applyAlignment="1"/>
    <xf numFmtId="165" fontId="4" fillId="4" borderId="0" xfId="0" applyNumberFormat="1" applyFont="1" applyFill="1" applyAlignment="1">
      <alignment horizontal="right"/>
    </xf>
    <xf numFmtId="165" fontId="9" fillId="4" borderId="0" xfId="0" applyNumberFormat="1" applyFont="1" applyFill="1" applyBorder="1" applyAlignment="1"/>
    <xf numFmtId="165" fontId="2" fillId="4" borderId="6" xfId="0" applyNumberFormat="1" applyFont="1" applyFill="1" applyBorder="1" applyAlignment="1">
      <alignment horizontal="right"/>
    </xf>
    <xf numFmtId="165" fontId="3" fillId="4" borderId="0" xfId="0" applyNumberFormat="1" applyFont="1" applyFill="1" applyAlignment="1"/>
    <xf numFmtId="165" fontId="3" fillId="4" borderId="4" xfId="0" applyNumberFormat="1" applyFont="1" applyFill="1" applyBorder="1" applyAlignment="1"/>
    <xf numFmtId="165" fontId="4" fillId="4" borderId="0" xfId="0" applyNumberFormat="1" applyFont="1" applyFill="1" applyBorder="1" applyAlignment="1">
      <alignment horizontal="right"/>
    </xf>
    <xf numFmtId="165" fontId="17" fillId="4" borderId="6" xfId="0" applyNumberFormat="1" applyFont="1" applyFill="1" applyBorder="1" applyAlignment="1">
      <alignment horizontal="right"/>
    </xf>
    <xf numFmtId="0" fontId="0" fillId="4" borderId="0" xfId="0" applyFont="1" applyFill="1" applyAlignment="1"/>
    <xf numFmtId="166" fontId="16" fillId="4" borderId="0" xfId="1" applyFont="1" applyFill="1" applyAlignment="1" applyProtection="1"/>
    <xf numFmtId="166" fontId="2" fillId="4" borderId="5" xfId="1" applyFont="1" applyFill="1" applyBorder="1" applyAlignment="1" applyProtection="1">
      <alignment horizontal="right"/>
    </xf>
    <xf numFmtId="165" fontId="4" fillId="4" borderId="0" xfId="1" applyNumberFormat="1" applyFont="1" applyFill="1" applyAlignment="1" applyProtection="1">
      <alignment horizontal="right"/>
    </xf>
    <xf numFmtId="165" fontId="4" fillId="4" borderId="0" xfId="1" applyNumberFormat="1" applyFont="1" applyFill="1" applyBorder="1" applyAlignment="1" applyProtection="1">
      <alignment horizontal="right"/>
    </xf>
    <xf numFmtId="165" fontId="2" fillId="4" borderId="6" xfId="1" applyNumberFormat="1" applyFont="1" applyFill="1" applyBorder="1" applyAlignment="1" applyProtection="1">
      <alignment horizontal="right"/>
    </xf>
    <xf numFmtId="165" fontId="16" fillId="4" borderId="0" xfId="1" applyNumberFormat="1" applyFont="1" applyFill="1" applyAlignment="1" applyProtection="1"/>
    <xf numFmtId="165" fontId="16" fillId="4" borderId="4" xfId="1" applyNumberFormat="1" applyFont="1" applyFill="1" applyBorder="1" applyAlignment="1" applyProtection="1"/>
    <xf numFmtId="165" fontId="15" fillId="4" borderId="0" xfId="1" applyNumberFormat="1" applyFont="1" applyFill="1" applyBorder="1" applyAlignment="1" applyProtection="1"/>
    <xf numFmtId="166" fontId="14" fillId="4" borderId="0" xfId="1" applyFont="1" applyFill="1" applyAlignment="1" applyProtection="1"/>
    <xf numFmtId="0" fontId="3" fillId="4" borderId="0" xfId="0" applyFont="1" applyFill="1"/>
    <xf numFmtId="165" fontId="3" fillId="4" borderId="0" xfId="0" applyNumberFormat="1" applyFont="1" applyFill="1"/>
    <xf numFmtId="165" fontId="3" fillId="4" borderId="4" xfId="0" applyNumberFormat="1" applyFont="1" applyFill="1" applyBorder="1"/>
    <xf numFmtId="165" fontId="5" fillId="4" borderId="0" xfId="0" applyNumberFormat="1" applyFont="1" applyFill="1" applyBorder="1"/>
    <xf numFmtId="0" fontId="9" fillId="0" borderId="0" xfId="0" applyFont="1" applyAlignment="1"/>
    <xf numFmtId="0" fontId="4" fillId="0" borderId="1" xfId="0" applyFont="1" applyBorder="1" applyAlignment="1"/>
    <xf numFmtId="0" fontId="0" fillId="0" borderId="0" xfId="0" applyFont="1" applyAlignment="1"/>
    <xf numFmtId="164" fontId="22" fillId="0" borderId="1" xfId="0" applyNumberFormat="1" applyFont="1" applyBorder="1" applyAlignment="1"/>
    <xf numFmtId="164" fontId="4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8" fontId="11" fillId="0" borderId="0" xfId="0" applyNumberFormat="1" applyFont="1" applyBorder="1" applyAlignment="1"/>
    <xf numFmtId="0" fontId="11" fillId="0" borderId="0" xfId="0" applyFont="1" applyBorder="1" applyAlignment="1"/>
    <xf numFmtId="8" fontId="2" fillId="0" borderId="1" xfId="0" applyNumberFormat="1" applyFont="1" applyBorder="1" applyAlignment="1">
      <alignment horizontal="right"/>
    </xf>
    <xf numFmtId="8" fontId="3" fillId="0" borderId="1" xfId="0" applyNumberFormat="1" applyFont="1" applyBorder="1" applyAlignment="1"/>
    <xf numFmtId="164" fontId="4" fillId="0" borderId="6" xfId="0" applyNumberFormat="1" applyFont="1" applyBorder="1" applyAlignment="1">
      <alignment horizontal="right"/>
    </xf>
    <xf numFmtId="8" fontId="2" fillId="0" borderId="6" xfId="0" applyNumberFormat="1" applyFont="1" applyBorder="1" applyAlignment="1">
      <alignment horizontal="right"/>
    </xf>
    <xf numFmtId="0" fontId="2" fillId="0" borderId="3" xfId="0" applyFont="1" applyBorder="1" applyAlignment="1"/>
    <xf numFmtId="0" fontId="19" fillId="0" borderId="1" xfId="0" applyFont="1" applyBorder="1"/>
    <xf numFmtId="0" fontId="2" fillId="0" borderId="1" xfId="0" applyFont="1" applyBorder="1" applyAlignment="1"/>
    <xf numFmtId="0" fontId="3" fillId="0" borderId="1" xfId="0" applyFont="1" applyBorder="1"/>
    <xf numFmtId="0" fontId="2" fillId="0" borderId="6" xfId="0" applyFont="1" applyBorder="1" applyAlignment="1"/>
    <xf numFmtId="0" fontId="19" fillId="0" borderId="6" xfId="0" applyFont="1" applyBorder="1"/>
    <xf numFmtId="0" fontId="6" fillId="0" borderId="1" xfId="0" applyFont="1" applyBorder="1"/>
    <xf numFmtId="0" fontId="15" fillId="0" borderId="4" xfId="0" applyFont="1" applyBorder="1" applyAlignment="1">
      <alignment horizontal="left" vertical="top"/>
    </xf>
    <xf numFmtId="0" fontId="3" fillId="0" borderId="4" xfId="0" applyFont="1" applyBorder="1"/>
    <xf numFmtId="0" fontId="15" fillId="0" borderId="0" xfId="0" applyFont="1" applyAlignment="1">
      <alignment horizontal="left" vertical="top"/>
    </xf>
    <xf numFmtId="0" fontId="9" fillId="0" borderId="0" xfId="0" applyFont="1" applyAlignment="1"/>
    <xf numFmtId="0" fontId="15" fillId="0" borderId="6" xfId="0" applyFont="1" applyBorder="1" applyAlignment="1">
      <alignment horizontal="left" vertical="top"/>
    </xf>
    <xf numFmtId="0" fontId="5" fillId="0" borderId="6" xfId="0" applyFont="1" applyBorder="1"/>
    <xf numFmtId="0" fontId="4" fillId="0" borderId="1" xfId="0" applyFont="1" applyBorder="1" applyAlignment="1"/>
    <xf numFmtId="0" fontId="2" fillId="0" borderId="8" xfId="0" applyFont="1" applyBorder="1" applyAlignment="1"/>
    <xf numFmtId="0" fontId="6" fillId="0" borderId="6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/>
    <xf numFmtId="0" fontId="0" fillId="0" borderId="0" xfId="0" applyFont="1" applyAlignment="1"/>
    <xf numFmtId="164" fontId="5" fillId="2" borderId="0" xfId="0" applyNumberFormat="1" applyFont="1" applyFill="1" applyBorder="1" applyAlignment="1"/>
    <xf numFmtId="164" fontId="5" fillId="0" borderId="0" xfId="0" applyNumberFormat="1" applyFont="1" applyBorder="1" applyAlignment="1"/>
    <xf numFmtId="164" fontId="5" fillId="0" borderId="0" xfId="0" applyNumberFormat="1" applyFont="1" applyFill="1" applyBorder="1" applyAlignment="1"/>
    <xf numFmtId="0" fontId="2" fillId="0" borderId="0" xfId="0" applyFont="1" applyBorder="1" applyAlignment="1"/>
    <xf numFmtId="0" fontId="19" fillId="0" borderId="0" xfId="0" applyFont="1" applyBorder="1"/>
    <xf numFmtId="165" fontId="9" fillId="0" borderId="0" xfId="0" applyNumberFormat="1" applyFont="1" applyBorder="1"/>
    <xf numFmtId="0" fontId="4" fillId="0" borderId="7" xfId="0" applyFont="1" applyBorder="1" applyAlignment="1"/>
    <xf numFmtId="0" fontId="6" fillId="0" borderId="7" xfId="0" applyFont="1" applyBorder="1"/>
    <xf numFmtId="165" fontId="6" fillId="2" borderId="7" xfId="0" applyNumberFormat="1" applyFont="1" applyFill="1" applyBorder="1"/>
    <xf numFmtId="165" fontId="6" fillId="0" borderId="7" xfId="0" applyNumberFormat="1" applyFont="1" applyBorder="1"/>
    <xf numFmtId="164" fontId="3" fillId="2" borderId="0" xfId="0" applyNumberFormat="1" applyFont="1" applyFill="1" applyBorder="1" applyAlignment="1"/>
    <xf numFmtId="164" fontId="3" fillId="0" borderId="0" xfId="0" applyNumberFormat="1" applyFont="1" applyBorder="1" applyAlignment="1"/>
    <xf numFmtId="164" fontId="4" fillId="0" borderId="0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164" fontId="3" fillId="0" borderId="4" xfId="0" applyNumberFormat="1" applyFont="1" applyBorder="1" applyAlignment="1"/>
    <xf numFmtId="164" fontId="4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/>
    <xf numFmtId="8" fontId="2" fillId="0" borderId="4" xfId="0" applyNumberFormat="1" applyFont="1" applyBorder="1" applyAlignment="1">
      <alignment horizontal="right"/>
    </xf>
    <xf numFmtId="164" fontId="4" fillId="3" borderId="0" xfId="0" applyNumberFormat="1" applyFont="1" applyFill="1" applyBorder="1" applyAlignment="1">
      <alignment horizontal="right"/>
    </xf>
    <xf numFmtId="164" fontId="4" fillId="0" borderId="4" xfId="0" applyNumberFormat="1" applyFont="1" applyBorder="1" applyAlignment="1"/>
    <xf numFmtId="164" fontId="13" fillId="0" borderId="4" xfId="0" applyNumberFormat="1" applyFont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4" fillId="3" borderId="6" xfId="0" applyNumberFormat="1" applyFont="1" applyFill="1" applyBorder="1" applyAlignment="1">
      <alignment horizontal="right"/>
    </xf>
    <xf numFmtId="8" fontId="3" fillId="0" borderId="0" xfId="0" applyNumberFormat="1" applyFont="1" applyBorder="1" applyAlignment="1"/>
    <xf numFmtId="164" fontId="4" fillId="0" borderId="7" xfId="0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4" fillId="3" borderId="7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/>
    <xf numFmtId="8" fontId="12" fillId="0" borderId="6" xfId="0" applyNumberFormat="1" applyFont="1" applyBorder="1" applyAlignment="1">
      <alignment horizontal="right"/>
    </xf>
    <xf numFmtId="0" fontId="3" fillId="0" borderId="0" xfId="0" applyFont="1" applyBorder="1" applyAlignment="1"/>
    <xf numFmtId="164" fontId="2" fillId="3" borderId="6" xfId="0" applyNumberFormat="1" applyFont="1" applyFill="1" applyBorder="1" applyAlignment="1">
      <alignment horizontal="right"/>
    </xf>
  </cellXfs>
  <cellStyles count="19">
    <cellStyle name="Excel Built-in Normal" xfId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1">
    <dxf>
      <font>
        <condense val="0"/>
        <extend val="0"/>
        <color indexed="12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31"/>
  <sheetViews>
    <sheetView topLeftCell="A86" workbookViewId="0">
      <selection activeCell="A105" sqref="A105:XFD105"/>
    </sheetView>
  </sheetViews>
  <sheetFormatPr baseColWidth="10" defaultRowHeight="15" x14ac:dyDescent="0"/>
  <cols>
    <col min="1" max="1" width="8" style="26" customWidth="1"/>
    <col min="2" max="2" width="39" style="26" customWidth="1"/>
    <col min="3" max="6" width="20.7109375" style="108" customWidth="1"/>
    <col min="7" max="7" width="20.7109375" style="27" customWidth="1"/>
    <col min="8" max="13" width="20.7109375" customWidth="1"/>
  </cols>
  <sheetData>
    <row r="1" spans="1:14">
      <c r="A1" s="16"/>
      <c r="B1" s="17"/>
      <c r="C1" s="71"/>
      <c r="D1" s="71"/>
      <c r="E1" s="71"/>
      <c r="F1" s="71"/>
    </row>
    <row r="2" spans="1:14" s="39" customFormat="1">
      <c r="A2" s="219" t="s">
        <v>10</v>
      </c>
      <c r="B2" s="220"/>
      <c r="C2" s="115" t="s">
        <v>138</v>
      </c>
      <c r="D2" s="104" t="s">
        <v>135</v>
      </c>
      <c r="E2" s="104" t="s">
        <v>136</v>
      </c>
      <c r="F2" s="104" t="s">
        <v>137</v>
      </c>
      <c r="G2" s="28" t="s">
        <v>9</v>
      </c>
      <c r="H2" s="97" t="s">
        <v>187</v>
      </c>
      <c r="I2" s="1" t="s">
        <v>0</v>
      </c>
      <c r="J2" s="95" t="s">
        <v>1</v>
      </c>
      <c r="K2" s="2" t="s">
        <v>2</v>
      </c>
      <c r="L2" s="2" t="s">
        <v>3</v>
      </c>
      <c r="M2" s="2" t="s">
        <v>4</v>
      </c>
      <c r="N2" s="3" t="s">
        <v>5</v>
      </c>
    </row>
    <row r="3" spans="1:14">
      <c r="A3" s="36">
        <v>3100</v>
      </c>
      <c r="B3" s="37" t="s">
        <v>134</v>
      </c>
      <c r="C3" s="116"/>
      <c r="D3" s="105"/>
      <c r="E3" s="60"/>
      <c r="F3" s="105"/>
      <c r="G3" s="94">
        <v>35803</v>
      </c>
      <c r="H3" s="98"/>
      <c r="I3" s="92"/>
      <c r="J3" s="96"/>
      <c r="K3" s="91"/>
      <c r="L3" s="91"/>
      <c r="M3" s="91"/>
      <c r="N3" s="93"/>
    </row>
    <row r="4" spans="1:14">
      <c r="A4" s="18">
        <v>3110</v>
      </c>
      <c r="B4" s="19" t="s">
        <v>11</v>
      </c>
      <c r="C4" s="116">
        <f>SUM(D4:F4)</f>
        <v>191990</v>
      </c>
      <c r="D4" s="60">
        <f>'Budsjett Hovedstyret'!C4</f>
        <v>0</v>
      </c>
      <c r="E4" s="60">
        <f>'Budsjett Grupper'!C3</f>
        <v>191990</v>
      </c>
      <c r="F4" s="60"/>
      <c r="G4" s="27">
        <v>151201.10999999999</v>
      </c>
      <c r="H4" s="99">
        <v>157200</v>
      </c>
      <c r="I4" s="4">
        <v>175656.28</v>
      </c>
      <c r="J4" s="42">
        <v>115700</v>
      </c>
      <c r="K4" s="5">
        <v>113293.82</v>
      </c>
      <c r="L4" s="5">
        <v>320000</v>
      </c>
      <c r="M4" s="5">
        <v>314333</v>
      </c>
      <c r="N4" s="6"/>
    </row>
    <row r="5" spans="1:14">
      <c r="A5" s="18">
        <v>3120</v>
      </c>
      <c r="B5" s="19" t="s">
        <v>12</v>
      </c>
      <c r="C5" s="116">
        <f t="shared" ref="C5:C19" si="0">SUM(D5:F5)</f>
        <v>39300</v>
      </c>
      <c r="D5" s="60">
        <f>'Budsjett Hovedstyret'!C5</f>
        <v>0</v>
      </c>
      <c r="E5" s="60">
        <f>'Budsjett Grupper'!C4</f>
        <v>39300</v>
      </c>
      <c r="F5" s="60"/>
      <c r="G5" s="27">
        <v>121600</v>
      </c>
      <c r="H5" s="99">
        <v>0</v>
      </c>
      <c r="I5" s="4">
        <v>34375</v>
      </c>
      <c r="J5" s="42">
        <v>0</v>
      </c>
      <c r="K5" s="5">
        <v>10000</v>
      </c>
      <c r="L5" s="5">
        <v>20000</v>
      </c>
      <c r="M5" s="5">
        <v>0</v>
      </c>
      <c r="N5" s="6"/>
    </row>
    <row r="6" spans="1:14">
      <c r="A6" s="18">
        <v>3400</v>
      </c>
      <c r="B6" s="19" t="s">
        <v>13</v>
      </c>
      <c r="C6" s="116">
        <f t="shared" si="0"/>
        <v>1350000</v>
      </c>
      <c r="D6" s="60">
        <f>'Budsjett Hovedstyret'!C6</f>
        <v>1350000</v>
      </c>
      <c r="E6" s="60">
        <f>'Budsjett Grupper'!C5</f>
        <v>0</v>
      </c>
      <c r="F6" s="60">
        <f>'Budsjett hytter'!C4</f>
        <v>0</v>
      </c>
      <c r="G6" s="27">
        <v>1058000</v>
      </c>
      <c r="H6" s="99">
        <v>1020000</v>
      </c>
      <c r="I6" s="4">
        <v>814000</v>
      </c>
      <c r="J6" s="42">
        <v>814000</v>
      </c>
      <c r="K6" s="5">
        <v>323600</v>
      </c>
      <c r="L6" s="5">
        <v>320000</v>
      </c>
      <c r="M6" s="5">
        <v>532597</v>
      </c>
      <c r="N6" s="6"/>
    </row>
    <row r="7" spans="1:14">
      <c r="A7" s="18">
        <v>3440</v>
      </c>
      <c r="B7" s="19" t="s">
        <v>14</v>
      </c>
      <c r="C7" s="116">
        <f t="shared" si="0"/>
        <v>642500</v>
      </c>
      <c r="D7" s="60">
        <f>'Budsjett Hovedstyret'!C7</f>
        <v>490000</v>
      </c>
      <c r="E7" s="60">
        <f>'Budsjett Grupper'!C6</f>
        <v>152500</v>
      </c>
      <c r="F7" s="60"/>
      <c r="G7" s="27">
        <v>749357</v>
      </c>
      <c r="H7" s="99">
        <v>568500</v>
      </c>
      <c r="I7" s="4">
        <v>639423.97</v>
      </c>
      <c r="J7" s="42">
        <v>279500</v>
      </c>
      <c r="K7" s="5">
        <v>0</v>
      </c>
      <c r="L7" s="5">
        <v>200000</v>
      </c>
      <c r="M7" s="5">
        <f>8000+206784</f>
        <v>214784</v>
      </c>
      <c r="N7" s="6"/>
    </row>
    <row r="8" spans="1:14">
      <c r="A8" s="18">
        <v>3480</v>
      </c>
      <c r="B8" s="19" t="s">
        <v>15</v>
      </c>
      <c r="C8" s="116">
        <f t="shared" si="0"/>
        <v>-259500</v>
      </c>
      <c r="D8" s="60">
        <f>'Budsjett Hovedstyret'!C8</f>
        <v>-950000</v>
      </c>
      <c r="E8" s="60">
        <f>'Budsjett Grupper'!C7</f>
        <v>690500</v>
      </c>
      <c r="F8" s="60"/>
      <c r="G8" s="27">
        <v>-14000</v>
      </c>
      <c r="H8" s="99">
        <v>104850</v>
      </c>
      <c r="I8" s="4">
        <v>20420</v>
      </c>
      <c r="J8" s="42">
        <v>0</v>
      </c>
      <c r="K8" s="5">
        <v>0</v>
      </c>
      <c r="L8" s="5">
        <v>0</v>
      </c>
      <c r="M8" s="5">
        <v>0</v>
      </c>
      <c r="N8" s="7"/>
    </row>
    <row r="9" spans="1:14">
      <c r="A9" s="18">
        <v>3490</v>
      </c>
      <c r="B9" s="19" t="s">
        <v>16</v>
      </c>
      <c r="C9" s="116">
        <f t="shared" si="0"/>
        <v>266000</v>
      </c>
      <c r="D9" s="60">
        <f>'Budsjett Hovedstyret'!C9</f>
        <v>0</v>
      </c>
      <c r="E9" s="60">
        <f>'Budsjett Grupper'!C8</f>
        <v>266000</v>
      </c>
      <c r="F9" s="60"/>
      <c r="G9" s="27">
        <v>434028.43</v>
      </c>
      <c r="H9" s="99">
        <v>183000</v>
      </c>
      <c r="I9" s="4">
        <v>510116.31</v>
      </c>
      <c r="J9" s="42">
        <v>112500</v>
      </c>
      <c r="K9" s="5">
        <v>658720.43000000005</v>
      </c>
      <c r="L9" s="5">
        <v>330000</v>
      </c>
      <c r="M9" s="5">
        <v>329666</v>
      </c>
      <c r="N9" s="6"/>
    </row>
    <row r="10" spans="1:14">
      <c r="A10" s="18">
        <v>3610</v>
      </c>
      <c r="B10" s="19" t="s">
        <v>17</v>
      </c>
      <c r="C10" s="116">
        <f t="shared" si="0"/>
        <v>545000</v>
      </c>
      <c r="D10" s="60">
        <f>'Budsjett Hovedstyret'!C10</f>
        <v>0</v>
      </c>
      <c r="E10" s="60">
        <f>'Budsjett Grupper'!C9</f>
        <v>0</v>
      </c>
      <c r="F10" s="60">
        <f>'Budsjett hytter'!C8</f>
        <v>545000</v>
      </c>
      <c r="G10" s="27">
        <v>389550</v>
      </c>
      <c r="H10" s="99">
        <v>566000</v>
      </c>
      <c r="I10" s="4">
        <v>347167</v>
      </c>
      <c r="J10" s="42">
        <v>0</v>
      </c>
      <c r="K10" s="5">
        <v>0</v>
      </c>
      <c r="L10" s="5">
        <v>0</v>
      </c>
      <c r="M10" s="5">
        <v>0</v>
      </c>
      <c r="N10" s="6"/>
    </row>
    <row r="11" spans="1:14">
      <c r="A11" s="18">
        <v>3630</v>
      </c>
      <c r="B11" s="19" t="s">
        <v>18</v>
      </c>
      <c r="C11" s="116">
        <f t="shared" si="0"/>
        <v>35000</v>
      </c>
      <c r="D11" s="60">
        <f>'Budsjett Hovedstyret'!C11</f>
        <v>0</v>
      </c>
      <c r="E11" s="60">
        <f>'Budsjett Grupper'!C10</f>
        <v>35000</v>
      </c>
      <c r="F11" s="60"/>
      <c r="G11" s="27">
        <v>50975</v>
      </c>
      <c r="H11" s="99">
        <v>25000</v>
      </c>
      <c r="I11" s="4">
        <v>31955</v>
      </c>
      <c r="J11" s="42">
        <v>30000</v>
      </c>
      <c r="K11" s="5">
        <v>7650</v>
      </c>
      <c r="L11" s="5">
        <v>2000</v>
      </c>
      <c r="M11" s="5">
        <v>2000</v>
      </c>
      <c r="N11" s="6"/>
    </row>
    <row r="12" spans="1:14">
      <c r="A12" s="18">
        <v>3900</v>
      </c>
      <c r="B12" s="19" t="s">
        <v>19</v>
      </c>
      <c r="C12" s="116">
        <f t="shared" si="0"/>
        <v>101000</v>
      </c>
      <c r="D12" s="60">
        <f>'Budsjett Hovedstyret'!C12</f>
        <v>0</v>
      </c>
      <c r="E12" s="60">
        <f>'Budsjett Grupper'!C11</f>
        <v>1000</v>
      </c>
      <c r="F12" s="60">
        <f>'Budsjett hytter'!C10</f>
        <v>100000</v>
      </c>
      <c r="G12" s="27">
        <v>640</v>
      </c>
      <c r="H12" s="99">
        <v>101000</v>
      </c>
      <c r="I12" s="4">
        <v>0</v>
      </c>
      <c r="J12" s="42">
        <v>2000</v>
      </c>
      <c r="K12" s="5">
        <v>0</v>
      </c>
      <c r="L12" s="5">
        <v>230000</v>
      </c>
      <c r="M12" s="5">
        <v>235867</v>
      </c>
      <c r="N12" s="6"/>
    </row>
    <row r="13" spans="1:14">
      <c r="A13" s="18">
        <v>3910</v>
      </c>
      <c r="B13" s="19" t="s">
        <v>20</v>
      </c>
      <c r="C13" s="116">
        <f t="shared" si="0"/>
        <v>505000</v>
      </c>
      <c r="D13" s="60">
        <f>'Budsjett Hovedstyret'!C13</f>
        <v>505000</v>
      </c>
      <c r="E13" s="60">
        <v>0</v>
      </c>
      <c r="F13" s="60"/>
      <c r="G13" s="27">
        <v>514732.67</v>
      </c>
      <c r="H13" s="99">
        <v>450000</v>
      </c>
      <c r="I13" s="4">
        <v>335652</v>
      </c>
      <c r="J13" s="42">
        <v>16800</v>
      </c>
      <c r="K13" s="5">
        <f>172767+450</f>
        <v>173217</v>
      </c>
      <c r="L13" s="5">
        <v>450000</v>
      </c>
      <c r="M13" s="5">
        <v>365</v>
      </c>
      <c r="N13" s="6"/>
    </row>
    <row r="14" spans="1:14">
      <c r="A14" s="18">
        <v>3920</v>
      </c>
      <c r="B14" s="19" t="s">
        <v>21</v>
      </c>
      <c r="C14" s="116">
        <f t="shared" si="0"/>
        <v>1434975</v>
      </c>
      <c r="D14" s="60">
        <f>'Budsjett Hovedstyret'!C14</f>
        <v>0</v>
      </c>
      <c r="E14" s="60">
        <f>'Budsjett Grupper'!C13</f>
        <v>1434975</v>
      </c>
      <c r="F14" s="60"/>
      <c r="G14" s="27">
        <v>1360611</v>
      </c>
      <c r="H14" s="99">
        <v>1286325</v>
      </c>
      <c r="I14" s="4">
        <v>1372120</v>
      </c>
      <c r="J14" s="42">
        <v>1118120</v>
      </c>
      <c r="K14" s="5">
        <f>1091470+2475</f>
        <v>1093945</v>
      </c>
      <c r="L14" s="5">
        <v>1300000</v>
      </c>
      <c r="M14" s="5">
        <f>573241+701526</f>
        <v>1274767</v>
      </c>
      <c r="N14" s="6"/>
    </row>
    <row r="15" spans="1:14">
      <c r="A15" s="18">
        <v>3940</v>
      </c>
      <c r="B15" s="19" t="s">
        <v>22</v>
      </c>
      <c r="C15" s="116">
        <f t="shared" si="0"/>
        <v>118700</v>
      </c>
      <c r="D15" s="60">
        <f>'Budsjett Hovedstyret'!C15</f>
        <v>0</v>
      </c>
      <c r="E15" s="60">
        <f>'Budsjett Grupper'!C14</f>
        <v>118700</v>
      </c>
      <c r="F15" s="60"/>
      <c r="G15" s="27">
        <v>212549.14</v>
      </c>
      <c r="H15" s="99">
        <v>124500</v>
      </c>
      <c r="I15" s="4">
        <v>372578</v>
      </c>
      <c r="J15" s="42">
        <v>161250</v>
      </c>
      <c r="K15" s="5">
        <v>188593</v>
      </c>
      <c r="L15" s="5">
        <v>50000</v>
      </c>
      <c r="M15" s="5">
        <v>33000</v>
      </c>
      <c r="N15" s="6"/>
    </row>
    <row r="16" spans="1:14">
      <c r="A16" s="18">
        <v>3950</v>
      </c>
      <c r="B16" s="19" t="s">
        <v>23</v>
      </c>
      <c r="C16" s="116">
        <f t="shared" si="0"/>
        <v>442800</v>
      </c>
      <c r="D16" s="60">
        <f>'Budsjett Hovedstyret'!C16</f>
        <v>0</v>
      </c>
      <c r="E16" s="60">
        <f>'Budsjett Grupper'!C15</f>
        <v>442800</v>
      </c>
      <c r="F16" s="60"/>
      <c r="G16" s="27">
        <v>229955.5</v>
      </c>
      <c r="H16" s="99">
        <v>569050</v>
      </c>
      <c r="I16" s="4">
        <v>158131</v>
      </c>
      <c r="J16" s="42">
        <v>470285</v>
      </c>
      <c r="K16" s="5">
        <v>343954.87</v>
      </c>
      <c r="L16" s="5">
        <v>400000</v>
      </c>
      <c r="M16" s="5">
        <v>242781</v>
      </c>
      <c r="N16" s="6"/>
    </row>
    <row r="17" spans="1:14">
      <c r="A17" s="18">
        <v>3960</v>
      </c>
      <c r="B17" s="19" t="s">
        <v>24</v>
      </c>
      <c r="C17" s="116">
        <f t="shared" si="0"/>
        <v>674970</v>
      </c>
      <c r="D17" s="60">
        <f>'Budsjett Hovedstyret'!C17</f>
        <v>0</v>
      </c>
      <c r="E17" s="60">
        <f>'Budsjett Grupper'!C16</f>
        <v>674970</v>
      </c>
      <c r="F17" s="60"/>
      <c r="G17" s="27">
        <v>609895.44999999995</v>
      </c>
      <c r="H17" s="99">
        <v>664530</v>
      </c>
      <c r="I17" s="4">
        <v>589987.47</v>
      </c>
      <c r="J17" s="42">
        <v>489430</v>
      </c>
      <c r="K17" s="5">
        <v>497972.32</v>
      </c>
      <c r="L17" s="5">
        <v>440000</v>
      </c>
      <c r="M17" s="5">
        <v>444075</v>
      </c>
      <c r="N17" s="6"/>
    </row>
    <row r="18" spans="1:14">
      <c r="A18" s="18">
        <v>3970</v>
      </c>
      <c r="B18" s="19" t="s">
        <v>25</v>
      </c>
      <c r="C18" s="116">
        <f t="shared" si="0"/>
        <v>737850</v>
      </c>
      <c r="D18" s="60">
        <f>'Budsjett Hovedstyret'!C18</f>
        <v>0</v>
      </c>
      <c r="E18" s="60">
        <f>'Budsjett Grupper'!C17</f>
        <v>737850</v>
      </c>
      <c r="F18" s="60"/>
      <c r="G18" s="27">
        <v>641352.5</v>
      </c>
      <c r="H18" s="99">
        <v>614300</v>
      </c>
      <c r="I18" s="4">
        <v>673042.19</v>
      </c>
      <c r="J18" s="42">
        <v>492800</v>
      </c>
      <c r="K18" s="5">
        <v>374526</v>
      </c>
      <c r="L18" s="5">
        <v>200000</v>
      </c>
      <c r="M18" s="5">
        <v>156626</v>
      </c>
      <c r="N18" s="6"/>
    </row>
    <row r="19" spans="1:14">
      <c r="A19" s="86">
        <v>3990</v>
      </c>
      <c r="B19" s="36" t="s">
        <v>26</v>
      </c>
      <c r="C19" s="116">
        <f t="shared" si="0"/>
        <v>354600</v>
      </c>
      <c r="D19" s="106">
        <f>'Budsjett Hovedstyret'!C19</f>
        <v>270000</v>
      </c>
      <c r="E19" s="106">
        <f>'Budsjett Grupper'!C18</f>
        <v>84600</v>
      </c>
      <c r="F19" s="106"/>
      <c r="G19" s="27">
        <v>607612.05000000005</v>
      </c>
      <c r="H19" s="246">
        <v>86000</v>
      </c>
      <c r="I19" s="247">
        <v>178884.82</v>
      </c>
      <c r="J19" s="248">
        <v>65800</v>
      </c>
      <c r="K19" s="144">
        <v>853176.39</v>
      </c>
      <c r="L19" s="144">
        <v>450000</v>
      </c>
      <c r="M19" s="144">
        <v>411972</v>
      </c>
      <c r="N19" s="6"/>
    </row>
    <row r="20" spans="1:14">
      <c r="A20" s="86">
        <v>3991</v>
      </c>
      <c r="B20" s="36" t="s">
        <v>177</v>
      </c>
      <c r="C20" s="116">
        <v>0</v>
      </c>
      <c r="D20" s="106"/>
      <c r="E20" s="106"/>
      <c r="F20" s="106"/>
      <c r="G20" s="27">
        <v>2345.7199999999998</v>
      </c>
      <c r="H20" s="249"/>
      <c r="I20" s="250"/>
      <c r="J20" s="251"/>
      <c r="K20" s="149"/>
      <c r="L20" s="149"/>
      <c r="M20" s="149"/>
      <c r="N20" s="6"/>
    </row>
    <row r="21" spans="1:14" s="90" customFormat="1">
      <c r="A21" s="221" t="s">
        <v>27</v>
      </c>
      <c r="B21" s="222"/>
      <c r="C21" s="119">
        <f>SUM(C4:C19)</f>
        <v>7180185</v>
      </c>
      <c r="D21" s="109">
        <f>'Budsjett Hovedstyret'!C21</f>
        <v>1665000</v>
      </c>
      <c r="E21" s="109">
        <f>'Budsjett Grupper'!C19</f>
        <v>4870185</v>
      </c>
      <c r="F21" s="109">
        <f>SUM(F3:F19)</f>
        <v>645000</v>
      </c>
      <c r="G21" s="81">
        <f>SUM(G3:G20)</f>
        <v>7156208.5699999994</v>
      </c>
      <c r="H21" s="101">
        <f t="shared" ref="H21" si="1">SUM(H4:H19)</f>
        <v>6520255</v>
      </c>
      <c r="I21" s="10">
        <v>6275663.04</v>
      </c>
      <c r="J21" s="51">
        <v>5350663</v>
      </c>
      <c r="K21" s="11">
        <f t="shared" ref="K21:L21" si="2">SUM(K4:K19)</f>
        <v>4638648.83</v>
      </c>
      <c r="L21" s="11">
        <f t="shared" si="2"/>
        <v>4712000</v>
      </c>
      <c r="M21" s="11">
        <f>SUM(M4:M19)+3</f>
        <v>4192836</v>
      </c>
      <c r="N21" s="12"/>
    </row>
    <row r="22" spans="1:14">
      <c r="A22" s="17"/>
      <c r="B22" s="17"/>
      <c r="C22" s="120"/>
      <c r="D22" s="71"/>
      <c r="E22" s="71"/>
      <c r="F22" s="71"/>
      <c r="H22" s="99"/>
      <c r="I22" s="4"/>
      <c r="J22" s="49"/>
      <c r="K22" s="4"/>
      <c r="L22" s="4"/>
      <c r="M22" s="4"/>
      <c r="N22" s="6"/>
    </row>
    <row r="23" spans="1:14" s="90" customFormat="1">
      <c r="A23" s="239" t="s">
        <v>28</v>
      </c>
      <c r="B23" s="240"/>
      <c r="C23" s="121"/>
      <c r="D23" s="110"/>
      <c r="E23" s="110"/>
      <c r="F23" s="110"/>
      <c r="G23" s="28"/>
      <c r="H23" s="101"/>
      <c r="I23" s="10"/>
      <c r="J23" s="111"/>
      <c r="K23" s="10"/>
      <c r="L23" s="10"/>
      <c r="M23" s="10"/>
      <c r="N23" s="12"/>
    </row>
    <row r="24" spans="1:14" s="90" customFormat="1">
      <c r="A24" s="242">
        <v>5000</v>
      </c>
      <c r="B24" s="243" t="s">
        <v>207</v>
      </c>
      <c r="C24" s="244">
        <v>0</v>
      </c>
      <c r="D24" s="245"/>
      <c r="E24" s="245"/>
      <c r="F24" s="245"/>
      <c r="G24" s="94">
        <v>-5000</v>
      </c>
      <c r="H24" s="236"/>
      <c r="I24" s="237"/>
      <c r="J24" s="238"/>
      <c r="K24" s="237"/>
      <c r="L24" s="237"/>
      <c r="M24" s="237"/>
      <c r="N24" s="12"/>
    </row>
    <row r="25" spans="1:14">
      <c r="A25" s="18">
        <v>5010</v>
      </c>
      <c r="B25" s="19" t="s">
        <v>29</v>
      </c>
      <c r="C25" s="118">
        <f>SUM(D25:F25)</f>
        <v>487500</v>
      </c>
      <c r="D25" s="106">
        <f>'Budsjett Hovedstyret'!C24</f>
        <v>420000</v>
      </c>
      <c r="E25" s="106">
        <f>'Budsjett Grupper'!C22</f>
        <v>67500</v>
      </c>
      <c r="F25" s="106"/>
      <c r="G25" s="241">
        <v>372087.55</v>
      </c>
      <c r="H25" s="99">
        <v>131920</v>
      </c>
      <c r="I25" s="4">
        <v>362397.02</v>
      </c>
      <c r="J25" s="42">
        <v>93270</v>
      </c>
      <c r="K25" s="5">
        <v>362667</v>
      </c>
      <c r="L25" s="5">
        <v>480000</v>
      </c>
      <c r="M25" s="5">
        <v>477247</v>
      </c>
      <c r="N25" s="7"/>
    </row>
    <row r="26" spans="1:14">
      <c r="A26" s="18">
        <v>5011</v>
      </c>
      <c r="B26" s="19" t="s">
        <v>30</v>
      </c>
      <c r="C26" s="118">
        <f>SUM(D26:F26)</f>
        <v>350621</v>
      </c>
      <c r="D26" s="60"/>
      <c r="E26" s="60">
        <f>'Budsjett Grupper'!C23</f>
        <v>350621</v>
      </c>
      <c r="F26" s="60"/>
      <c r="G26" s="27">
        <v>552175.75</v>
      </c>
      <c r="H26" s="99">
        <v>278500</v>
      </c>
      <c r="I26" s="4">
        <v>318068.40000000002</v>
      </c>
      <c r="J26" s="42">
        <v>129500</v>
      </c>
      <c r="K26" s="5">
        <v>312123</v>
      </c>
      <c r="L26" s="5">
        <v>350000</v>
      </c>
      <c r="M26" s="5">
        <v>335770</v>
      </c>
      <c r="N26" s="6"/>
    </row>
    <row r="27" spans="1:14">
      <c r="A27" s="18">
        <v>5020</v>
      </c>
      <c r="B27" s="19" t="s">
        <v>31</v>
      </c>
      <c r="C27" s="118">
        <f t="shared" ref="C27:C41" si="3">SUM(D27:F27)</f>
        <v>42840</v>
      </c>
      <c r="D27" s="60">
        <f>'Budsjett Hovedstyret'!C27</f>
        <v>42840</v>
      </c>
      <c r="E27" s="60">
        <f>'Budsjett Grupper'!C24</f>
        <v>0</v>
      </c>
      <c r="F27" s="60"/>
      <c r="H27" s="99">
        <v>0</v>
      </c>
      <c r="I27" s="4"/>
      <c r="J27" s="42">
        <v>1668.75</v>
      </c>
      <c r="K27" s="5">
        <v>43520</v>
      </c>
      <c r="L27" s="5">
        <f>L25*0.102</f>
        <v>48960</v>
      </c>
      <c r="M27" s="5">
        <v>57269</v>
      </c>
      <c r="N27" s="6"/>
    </row>
    <row r="28" spans="1:14">
      <c r="A28" s="18">
        <v>5090</v>
      </c>
      <c r="B28" s="19" t="s">
        <v>190</v>
      </c>
      <c r="C28" s="118"/>
      <c r="D28" s="60"/>
      <c r="E28" s="60"/>
      <c r="F28" s="60"/>
      <c r="G28" s="27">
        <v>44650.51</v>
      </c>
      <c r="H28" s="99"/>
      <c r="I28" s="4"/>
      <c r="J28" s="42"/>
      <c r="K28" s="5"/>
      <c r="L28" s="5"/>
      <c r="M28" s="5"/>
      <c r="N28" s="6"/>
    </row>
    <row r="29" spans="1:14">
      <c r="A29" s="18">
        <v>5250</v>
      </c>
      <c r="B29" s="19" t="s">
        <v>32</v>
      </c>
      <c r="C29" s="118">
        <f>SUM(D29:F29)</f>
        <v>9000</v>
      </c>
      <c r="D29" s="60">
        <f>'Budsjett Hovedstyret'!C28</f>
        <v>9000</v>
      </c>
      <c r="E29" s="60">
        <f>'Budsjett Grupper'!C25</f>
        <v>0</v>
      </c>
      <c r="F29" s="60"/>
      <c r="G29" s="27">
        <v>8866</v>
      </c>
      <c r="H29" s="99">
        <v>0</v>
      </c>
      <c r="I29" s="4"/>
      <c r="J29" s="42">
        <v>0</v>
      </c>
      <c r="K29" s="5">
        <v>0</v>
      </c>
      <c r="L29" s="5">
        <v>12500</v>
      </c>
      <c r="M29" s="5">
        <v>12409</v>
      </c>
      <c r="N29" s="6"/>
    </row>
    <row r="30" spans="1:14">
      <c r="A30" s="18">
        <v>5270</v>
      </c>
      <c r="B30" s="19" t="s">
        <v>147</v>
      </c>
      <c r="C30" s="118">
        <f>SUM(D30:F30)</f>
        <v>4500</v>
      </c>
      <c r="D30" s="60">
        <f>'Budsjett Hovedstyret'!C29</f>
        <v>4500</v>
      </c>
      <c r="E30" s="60"/>
      <c r="F30" s="60"/>
      <c r="G30" s="27">
        <v>4026</v>
      </c>
      <c r="H30" s="99"/>
      <c r="I30" s="4"/>
      <c r="J30" s="42"/>
      <c r="K30" s="5"/>
      <c r="L30" s="5"/>
      <c r="M30" s="5"/>
      <c r="N30" s="6"/>
    </row>
    <row r="31" spans="1:14">
      <c r="A31" s="18">
        <v>5290</v>
      </c>
      <c r="B31" s="19" t="s">
        <v>148</v>
      </c>
      <c r="C31" s="118"/>
      <c r="D31" s="60"/>
      <c r="E31" s="60"/>
      <c r="F31" s="60"/>
      <c r="G31" s="27">
        <v>-12892</v>
      </c>
      <c r="H31" s="99"/>
      <c r="I31" s="4"/>
      <c r="J31" s="42"/>
      <c r="K31" s="5"/>
      <c r="L31" s="5"/>
      <c r="M31" s="5"/>
      <c r="N31" s="6"/>
    </row>
    <row r="32" spans="1:14">
      <c r="A32" s="18">
        <v>5310</v>
      </c>
      <c r="B32" s="19" t="s">
        <v>191</v>
      </c>
      <c r="C32" s="118"/>
      <c r="D32" s="60"/>
      <c r="E32" s="60"/>
      <c r="F32" s="60"/>
      <c r="G32" s="27">
        <v>1282</v>
      </c>
      <c r="H32" s="99"/>
      <c r="I32" s="4"/>
      <c r="J32" s="42"/>
      <c r="K32" s="5"/>
      <c r="L32" s="5"/>
      <c r="M32" s="5"/>
      <c r="N32" s="6"/>
    </row>
    <row r="33" spans="1:14">
      <c r="A33" s="18">
        <v>5330</v>
      </c>
      <c r="B33" s="19" t="s">
        <v>192</v>
      </c>
      <c r="C33" s="118"/>
      <c r="D33" s="60"/>
      <c r="E33" s="60"/>
      <c r="F33" s="60"/>
      <c r="G33" s="27">
        <v>1000</v>
      </c>
      <c r="H33" s="99"/>
      <c r="I33" s="4"/>
      <c r="J33" s="42"/>
      <c r="K33" s="5"/>
      <c r="L33" s="5"/>
      <c r="M33" s="5"/>
      <c r="N33" s="6"/>
    </row>
    <row r="34" spans="1:14">
      <c r="A34" s="18">
        <v>5350</v>
      </c>
      <c r="B34" s="19" t="s">
        <v>33</v>
      </c>
      <c r="C34" s="118">
        <f t="shared" si="3"/>
        <v>263971.21999999997</v>
      </c>
      <c r="D34" s="60"/>
      <c r="E34" s="60">
        <f>'Budsjett Grupper'!C26</f>
        <v>263971.21999999997</v>
      </c>
      <c r="F34" s="60"/>
      <c r="G34" s="27">
        <v>39596.589999999997</v>
      </c>
      <c r="H34" s="99">
        <v>233800</v>
      </c>
      <c r="I34" s="4">
        <v>131869.73000000001</v>
      </c>
      <c r="J34" s="42">
        <v>184200</v>
      </c>
      <c r="K34" s="5">
        <v>107604</v>
      </c>
      <c r="L34" s="5">
        <v>2700</v>
      </c>
      <c r="M34" s="5">
        <v>185504</v>
      </c>
      <c r="N34" s="6"/>
    </row>
    <row r="35" spans="1:14">
      <c r="A35" s="18">
        <v>5400</v>
      </c>
      <c r="B35" s="19" t="s">
        <v>34</v>
      </c>
      <c r="C35" s="118">
        <f>SUM(D35:F35)</f>
        <v>119220</v>
      </c>
      <c r="D35" s="60">
        <f>'Budsjett Hovedstyret'!C34</f>
        <v>59219.999999999993</v>
      </c>
      <c r="E35" s="60">
        <f>'Budsjett Grupper'!C27</f>
        <v>60000</v>
      </c>
      <c r="F35" s="60"/>
      <c r="G35" s="27">
        <v>136006.96</v>
      </c>
      <c r="H35" s="102">
        <v>0</v>
      </c>
      <c r="I35" s="4">
        <v>97888.13</v>
      </c>
      <c r="J35" s="42">
        <v>0</v>
      </c>
      <c r="K35" s="5">
        <v>96857</v>
      </c>
      <c r="L35" s="5">
        <v>117030</v>
      </c>
      <c r="M35" s="5">
        <v>124576</v>
      </c>
      <c r="N35" s="6"/>
    </row>
    <row r="36" spans="1:14">
      <c r="A36" s="18">
        <v>5411</v>
      </c>
      <c r="B36" s="19" t="s">
        <v>35</v>
      </c>
      <c r="C36" s="118">
        <f t="shared" si="3"/>
        <v>6040</v>
      </c>
      <c r="D36" s="60">
        <f>'Budsjett Hovedstyret'!C35</f>
        <v>6040</v>
      </c>
      <c r="E36" s="60">
        <v>0</v>
      </c>
      <c r="F36" s="60"/>
      <c r="G36" s="27">
        <v>2869.51</v>
      </c>
      <c r="H36" s="102">
        <v>0</v>
      </c>
      <c r="I36" s="4">
        <v>6131.76</v>
      </c>
      <c r="J36" s="42">
        <v>0</v>
      </c>
      <c r="K36" s="5">
        <v>6136</v>
      </c>
      <c r="L36" s="5">
        <v>6903</v>
      </c>
      <c r="M36" s="5">
        <v>8074</v>
      </c>
      <c r="N36" s="6"/>
    </row>
    <row r="37" spans="1:14">
      <c r="A37" s="18">
        <v>5510</v>
      </c>
      <c r="B37" s="19" t="s">
        <v>152</v>
      </c>
      <c r="C37" s="118">
        <f>SUM(D37:F37)</f>
        <v>2000</v>
      </c>
      <c r="D37" s="60">
        <f>'Budsjett Hovedstyret'!C36</f>
        <v>2000</v>
      </c>
      <c r="E37" s="60"/>
      <c r="F37" s="60"/>
      <c r="H37" s="102"/>
      <c r="I37" s="4"/>
      <c r="J37" s="42"/>
      <c r="K37" s="5"/>
      <c r="L37" s="5"/>
      <c r="M37" s="5"/>
      <c r="N37" s="6"/>
    </row>
    <row r="38" spans="1:14">
      <c r="A38" s="18">
        <v>5900</v>
      </c>
      <c r="B38" s="19" t="s">
        <v>36</v>
      </c>
      <c r="C38" s="118">
        <f t="shared" si="3"/>
        <v>1000</v>
      </c>
      <c r="D38" s="60">
        <f>'Budsjett Hovedstyret'!C38</f>
        <v>1000</v>
      </c>
      <c r="E38" s="60">
        <v>0</v>
      </c>
      <c r="F38" s="60"/>
      <c r="G38" s="27">
        <v>2138</v>
      </c>
      <c r="H38" s="99">
        <v>0</v>
      </c>
      <c r="I38" s="4"/>
      <c r="J38" s="42">
        <v>0</v>
      </c>
      <c r="K38" s="5">
        <v>0</v>
      </c>
      <c r="L38" s="5">
        <f>L27*0.141</f>
        <v>6903.36</v>
      </c>
      <c r="M38" s="5">
        <v>0</v>
      </c>
      <c r="N38" s="6"/>
    </row>
    <row r="39" spans="1:14">
      <c r="A39" s="18">
        <v>5910</v>
      </c>
      <c r="B39" s="19" t="s">
        <v>193</v>
      </c>
      <c r="C39" s="118"/>
      <c r="D39" s="60"/>
      <c r="E39" s="60"/>
      <c r="F39" s="60"/>
      <c r="G39" s="27">
        <v>3547.28</v>
      </c>
      <c r="H39" s="99"/>
      <c r="I39" s="4"/>
      <c r="J39" s="42"/>
      <c r="K39" s="5"/>
      <c r="L39" s="5"/>
      <c r="M39" s="5"/>
      <c r="N39" s="6"/>
    </row>
    <row r="40" spans="1:14">
      <c r="A40" s="18">
        <v>5945</v>
      </c>
      <c r="B40" s="19" t="s">
        <v>37</v>
      </c>
      <c r="C40" s="118">
        <f t="shared" si="3"/>
        <v>10000</v>
      </c>
      <c r="D40" s="60">
        <f>'Budsjett Hovedstyret'!C39</f>
        <v>10000</v>
      </c>
      <c r="E40" s="60">
        <v>0</v>
      </c>
      <c r="F40" s="60"/>
      <c r="G40" s="27">
        <v>8360.5300000000007</v>
      </c>
      <c r="H40" s="99">
        <v>0</v>
      </c>
      <c r="I40" s="4">
        <v>8208</v>
      </c>
      <c r="J40" s="42">
        <v>0</v>
      </c>
      <c r="K40" s="5">
        <v>14719</v>
      </c>
      <c r="L40" s="5">
        <v>12500</v>
      </c>
      <c r="M40" s="5">
        <v>12409</v>
      </c>
      <c r="N40" s="6"/>
    </row>
    <row r="41" spans="1:14">
      <c r="A41" s="20">
        <v>5990</v>
      </c>
      <c r="B41" s="21" t="s">
        <v>38</v>
      </c>
      <c r="C41" s="118">
        <f t="shared" si="3"/>
        <v>34028.339999999997</v>
      </c>
      <c r="D41" s="106">
        <f>'Budsjett Hovedstyret'!C40</f>
        <v>5000</v>
      </c>
      <c r="E41" s="106">
        <f>'Budsjett Grupper'!C28</f>
        <v>29028.34</v>
      </c>
      <c r="F41" s="106"/>
      <c r="G41" s="27">
        <v>10181.799999999999</v>
      </c>
      <c r="H41" s="99">
        <v>9640</v>
      </c>
      <c r="I41" s="8">
        <v>18186</v>
      </c>
      <c r="J41" s="48">
        <v>6500</v>
      </c>
      <c r="K41" s="9">
        <v>20013</v>
      </c>
      <c r="L41" s="9">
        <v>252000</v>
      </c>
      <c r="M41" s="9">
        <v>249545</v>
      </c>
      <c r="N41" s="6"/>
    </row>
    <row r="42" spans="1:14" s="90" customFormat="1">
      <c r="A42" s="219" t="s">
        <v>39</v>
      </c>
      <c r="B42" s="218"/>
      <c r="C42" s="122">
        <f>SUM(D42:E42)</f>
        <v>1330720.56</v>
      </c>
      <c r="D42" s="109">
        <f>'Budsjett Hovedstyret'!C41</f>
        <v>559600</v>
      </c>
      <c r="E42" s="109">
        <f>'Budsjett Grupper'!C29</f>
        <v>771120.55999999994</v>
      </c>
      <c r="F42" s="109">
        <v>0</v>
      </c>
      <c r="G42" s="81">
        <f>SUM(G24:G41)</f>
        <v>1168896.4800000002</v>
      </c>
      <c r="H42" s="103">
        <v>1199960</v>
      </c>
      <c r="I42" s="10">
        <v>986121.37</v>
      </c>
      <c r="J42" s="51">
        <v>937378.75</v>
      </c>
      <c r="K42" s="11">
        <f>SUM(K25:K41)-2551</f>
        <v>961088</v>
      </c>
      <c r="L42" s="11">
        <f>SUM(L25:L41)</f>
        <v>1289496.3599999999</v>
      </c>
      <c r="M42" s="11">
        <f>SUM(M25:M41)+21752</f>
        <v>1484555</v>
      </c>
      <c r="N42" s="12"/>
    </row>
    <row r="43" spans="1:14">
      <c r="A43" s="17"/>
      <c r="B43" s="17"/>
      <c r="C43" s="122"/>
      <c r="D43" s="71"/>
      <c r="E43" s="71"/>
      <c r="F43" s="71"/>
      <c r="H43" s="99"/>
      <c r="I43" s="4"/>
      <c r="J43" s="49"/>
      <c r="K43" s="4"/>
      <c r="L43" s="4"/>
      <c r="M43" s="4"/>
      <c r="N43" s="6"/>
    </row>
    <row r="44" spans="1:14" s="90" customFormat="1">
      <c r="A44" s="219" t="s">
        <v>40</v>
      </c>
      <c r="B44" s="218"/>
      <c r="C44" s="123"/>
      <c r="D44" s="110"/>
      <c r="E44" s="110"/>
      <c r="F44" s="110"/>
      <c r="G44" s="28"/>
      <c r="H44" s="101"/>
      <c r="I44" s="10"/>
      <c r="J44" s="111"/>
      <c r="K44" s="10"/>
      <c r="L44" s="10"/>
      <c r="M44" s="10"/>
      <c r="N44" s="12"/>
    </row>
    <row r="45" spans="1:14">
      <c r="A45" s="18">
        <v>6000</v>
      </c>
      <c r="B45" s="23" t="s">
        <v>41</v>
      </c>
      <c r="C45" s="118">
        <f>SUM(D45:F45)</f>
        <v>0</v>
      </c>
      <c r="D45" s="78"/>
      <c r="E45" s="78">
        <v>0</v>
      </c>
      <c r="F45" s="78"/>
      <c r="G45" s="94"/>
      <c r="H45" s="99">
        <v>0</v>
      </c>
      <c r="I45" s="4"/>
      <c r="J45" s="42">
        <v>0</v>
      </c>
      <c r="K45" s="4"/>
      <c r="L45" s="4"/>
      <c r="M45" s="4"/>
      <c r="N45" s="6"/>
    </row>
    <row r="46" spans="1:14">
      <c r="A46" s="86">
        <v>6010</v>
      </c>
      <c r="B46" s="87" t="s">
        <v>42</v>
      </c>
      <c r="C46" s="118">
        <f>SUM(D46:F46)</f>
        <v>0</v>
      </c>
      <c r="D46" s="106"/>
      <c r="E46" s="106">
        <v>0</v>
      </c>
      <c r="F46" s="106"/>
      <c r="G46" s="27">
        <v>44843</v>
      </c>
      <c r="H46" s="246">
        <v>0</v>
      </c>
      <c r="I46" s="247">
        <v>64769.8</v>
      </c>
      <c r="J46" s="248">
        <v>0</v>
      </c>
      <c r="K46" s="144">
        <v>138410.51999999999</v>
      </c>
      <c r="L46" s="144">
        <v>75000</v>
      </c>
      <c r="M46" s="144">
        <v>0</v>
      </c>
      <c r="N46" s="6"/>
    </row>
    <row r="47" spans="1:14">
      <c r="A47" s="20">
        <v>6015</v>
      </c>
      <c r="B47" s="24" t="s">
        <v>194</v>
      </c>
      <c r="C47" s="118"/>
      <c r="D47" s="106"/>
      <c r="E47" s="106"/>
      <c r="F47" s="106"/>
      <c r="G47" s="27">
        <v>6901</v>
      </c>
      <c r="H47" s="249"/>
      <c r="I47" s="250"/>
      <c r="J47" s="251"/>
      <c r="K47" s="149"/>
      <c r="L47" s="149"/>
      <c r="M47" s="149"/>
      <c r="N47" s="6"/>
    </row>
    <row r="48" spans="1:14" s="90" customFormat="1">
      <c r="A48" s="217" t="s">
        <v>43</v>
      </c>
      <c r="B48" s="218"/>
      <c r="C48" s="122">
        <f>SUM(C45:C46)</f>
        <v>0</v>
      </c>
      <c r="D48" s="109">
        <f>'Budsjett Hovedstyret'!C47</f>
        <v>0</v>
      </c>
      <c r="E48" s="109">
        <f>SUM(E45:E46)</f>
        <v>0</v>
      </c>
      <c r="F48" s="109">
        <v>0</v>
      </c>
      <c r="G48" s="81">
        <f>SUM(G45:G47)</f>
        <v>51744</v>
      </c>
      <c r="H48" s="101"/>
      <c r="I48" s="10">
        <f>SUM(I45:I46)</f>
        <v>64769.8</v>
      </c>
      <c r="J48" s="51">
        <v>75000</v>
      </c>
      <c r="K48" s="11">
        <f>SUM(K45:K46)</f>
        <v>138410.51999999999</v>
      </c>
      <c r="L48" s="11">
        <f>SUM(L45:L46)</f>
        <v>75000</v>
      </c>
      <c r="M48" s="11">
        <f>SUM(M45:M46)</f>
        <v>0</v>
      </c>
      <c r="N48" s="12"/>
    </row>
    <row r="49" spans="1:14">
      <c r="A49" s="17"/>
      <c r="B49" s="17"/>
      <c r="C49" s="122"/>
      <c r="D49" s="71"/>
      <c r="E49" s="71"/>
      <c r="F49" s="71"/>
      <c r="H49" s="99"/>
      <c r="I49" s="4"/>
      <c r="J49" s="49"/>
      <c r="K49" s="4"/>
      <c r="L49" s="4"/>
      <c r="M49" s="4"/>
      <c r="N49" s="6"/>
    </row>
    <row r="50" spans="1:14" s="90" customFormat="1">
      <c r="A50" s="219" t="s">
        <v>44</v>
      </c>
      <c r="B50" s="218"/>
      <c r="C50" s="118"/>
      <c r="D50" s="112"/>
      <c r="E50" s="112"/>
      <c r="F50" s="112"/>
      <c r="G50" s="113"/>
      <c r="H50" s="101"/>
      <c r="I50" s="10"/>
      <c r="J50" s="111"/>
      <c r="K50" s="10"/>
      <c r="L50" s="10"/>
      <c r="M50" s="10"/>
      <c r="N50" s="12"/>
    </row>
    <row r="51" spans="1:14">
      <c r="A51" s="18">
        <v>4110</v>
      </c>
      <c r="B51" s="19" t="s">
        <v>45</v>
      </c>
      <c r="C51" s="122">
        <f>SUM(D51:F51)</f>
        <v>207400</v>
      </c>
      <c r="D51" s="60"/>
      <c r="E51" s="60">
        <f>'Budsjett Grupper'!C32</f>
        <v>207400</v>
      </c>
      <c r="F51" s="60"/>
      <c r="G51" s="27">
        <v>188332.06</v>
      </c>
      <c r="H51" s="99">
        <v>93900</v>
      </c>
      <c r="I51" s="4">
        <v>210509.3</v>
      </c>
      <c r="J51" s="42">
        <v>81000</v>
      </c>
      <c r="K51" s="5">
        <v>115689</v>
      </c>
      <c r="L51" s="5">
        <v>150000</v>
      </c>
      <c r="M51" s="5">
        <v>209406</v>
      </c>
      <c r="N51" s="6"/>
    </row>
    <row r="52" spans="1:14">
      <c r="A52" s="18">
        <v>4120</v>
      </c>
      <c r="B52" s="19" t="s">
        <v>46</v>
      </c>
      <c r="C52" s="118">
        <f>SUM(D52:F52)</f>
        <v>233700</v>
      </c>
      <c r="D52" s="60"/>
      <c r="E52" s="60">
        <f>'Budsjett Grupper'!C33</f>
        <v>233700</v>
      </c>
      <c r="F52" s="60"/>
      <c r="G52" s="27">
        <v>271969.28000000003</v>
      </c>
      <c r="H52" s="99">
        <v>152400</v>
      </c>
      <c r="I52" s="4">
        <v>250778.35</v>
      </c>
      <c r="J52" s="42">
        <v>247100</v>
      </c>
      <c r="K52" s="5">
        <v>586345</v>
      </c>
      <c r="L52" s="5">
        <v>350000</v>
      </c>
      <c r="M52" s="4"/>
      <c r="N52" s="6"/>
    </row>
    <row r="53" spans="1:14">
      <c r="A53" s="18">
        <v>4150</v>
      </c>
      <c r="B53" s="19" t="s">
        <v>47</v>
      </c>
      <c r="C53" s="118">
        <f t="shared" ref="C53:C111" si="4">SUM(D53:F53)</f>
        <v>78070</v>
      </c>
      <c r="D53" s="60"/>
      <c r="E53" s="60">
        <f>'Budsjett Grupper'!C34</f>
        <v>78070</v>
      </c>
      <c r="F53" s="60"/>
      <c r="G53" s="27">
        <v>423189.81</v>
      </c>
      <c r="H53" s="99">
        <v>32500</v>
      </c>
      <c r="I53" s="4">
        <v>41624.26</v>
      </c>
      <c r="J53" s="42">
        <v>77500</v>
      </c>
      <c r="K53" s="5">
        <v>320839</v>
      </c>
      <c r="L53" s="5">
        <v>40000</v>
      </c>
      <c r="M53" s="4"/>
      <c r="N53" s="6"/>
    </row>
    <row r="54" spans="1:14">
      <c r="A54" s="18">
        <v>4200</v>
      </c>
      <c r="B54" s="19" t="s">
        <v>48</v>
      </c>
      <c r="C54" s="118">
        <f t="shared" si="4"/>
        <v>871958</v>
      </c>
      <c r="D54" s="60"/>
      <c r="E54" s="60">
        <f>'Budsjett Grupper'!C35</f>
        <v>871958</v>
      </c>
      <c r="F54" s="60"/>
      <c r="G54" s="27">
        <v>995082.14</v>
      </c>
      <c r="H54" s="99">
        <v>874435</v>
      </c>
      <c r="I54" s="4">
        <v>638012.78</v>
      </c>
      <c r="J54" s="42">
        <v>648695</v>
      </c>
      <c r="K54" s="5">
        <v>639355</v>
      </c>
      <c r="L54" s="5">
        <v>350000</v>
      </c>
      <c r="M54" s="4"/>
      <c r="N54" s="6"/>
    </row>
    <row r="55" spans="1:14">
      <c r="A55" s="18">
        <v>4300</v>
      </c>
      <c r="B55" s="19" t="s">
        <v>49</v>
      </c>
      <c r="C55" s="118">
        <f t="shared" si="4"/>
        <v>24600</v>
      </c>
      <c r="D55" s="60">
        <f>'Budsjett Hovedstyret'!C54</f>
        <v>4000</v>
      </c>
      <c r="E55" s="60">
        <f>'Budsjett Grupper'!C36</f>
        <v>20600</v>
      </c>
      <c r="F55" s="60"/>
      <c r="G55" s="27">
        <v>7700.2</v>
      </c>
      <c r="H55" s="99">
        <v>31800</v>
      </c>
      <c r="I55" s="4">
        <v>11453.1</v>
      </c>
      <c r="J55" s="42">
        <v>14700</v>
      </c>
      <c r="K55" s="5">
        <v>19372</v>
      </c>
      <c r="L55" s="5">
        <v>10000</v>
      </c>
      <c r="M55" s="4"/>
      <c r="N55" s="6"/>
    </row>
    <row r="56" spans="1:14">
      <c r="A56" s="18">
        <v>4350</v>
      </c>
      <c r="B56" s="19" t="s">
        <v>195</v>
      </c>
      <c r="C56" s="118"/>
      <c r="D56" s="60"/>
      <c r="E56" s="60"/>
      <c r="F56" s="60"/>
      <c r="G56" s="27">
        <v>1587</v>
      </c>
      <c r="H56" s="99"/>
      <c r="I56" s="4"/>
      <c r="J56" s="42"/>
      <c r="K56" s="5"/>
      <c r="L56" s="5"/>
      <c r="M56" s="4"/>
      <c r="N56" s="6"/>
    </row>
    <row r="57" spans="1:14">
      <c r="A57" s="18">
        <v>4500</v>
      </c>
      <c r="B57" s="19" t="s">
        <v>50</v>
      </c>
      <c r="C57" s="118">
        <f t="shared" si="4"/>
        <v>135000</v>
      </c>
      <c r="D57" s="60">
        <f>'Budsjett Hovedstyret'!C55</f>
        <v>5000</v>
      </c>
      <c r="E57" s="60">
        <f>'Budsjett Grupper'!C37</f>
        <v>130000</v>
      </c>
      <c r="F57" s="60"/>
      <c r="G57" s="27">
        <v>75853.5</v>
      </c>
      <c r="H57" s="99">
        <v>73000</v>
      </c>
      <c r="I57" s="4">
        <v>112520</v>
      </c>
      <c r="J57" s="42">
        <v>238200</v>
      </c>
      <c r="K57" s="5">
        <v>161090</v>
      </c>
      <c r="L57" s="5">
        <v>100000</v>
      </c>
      <c r="M57" s="5">
        <v>137247</v>
      </c>
      <c r="N57" s="6"/>
    </row>
    <row r="58" spans="1:14">
      <c r="A58" s="18">
        <v>4510</v>
      </c>
      <c r="B58" s="19" t="s">
        <v>51</v>
      </c>
      <c r="C58" s="118">
        <f t="shared" si="4"/>
        <v>92955</v>
      </c>
      <c r="D58" s="60">
        <f>'Budsjett Hovedstyret'!C56</f>
        <v>0</v>
      </c>
      <c r="E58" s="60">
        <f>'Budsjett Grupper'!C38</f>
        <v>92955</v>
      </c>
      <c r="F58" s="60"/>
      <c r="G58" s="27">
        <v>106874.83</v>
      </c>
      <c r="H58" s="99">
        <v>126400</v>
      </c>
      <c r="I58" s="4">
        <v>84811.09</v>
      </c>
      <c r="J58" s="42">
        <v>94940</v>
      </c>
      <c r="K58" s="5">
        <v>92454</v>
      </c>
      <c r="L58" s="5">
        <v>130000</v>
      </c>
      <c r="M58" s="4"/>
      <c r="N58" s="6"/>
    </row>
    <row r="59" spans="1:14">
      <c r="A59" s="18">
        <v>4590</v>
      </c>
      <c r="B59" s="19" t="s">
        <v>52</v>
      </c>
      <c r="C59" s="118">
        <f t="shared" si="4"/>
        <v>0</v>
      </c>
      <c r="D59" s="60">
        <f>'Budsjett Hovedstyret'!C57</f>
        <v>0</v>
      </c>
      <c r="E59" s="60"/>
      <c r="F59" s="60"/>
      <c r="G59" s="27">
        <v>-7425.63</v>
      </c>
      <c r="H59" s="99">
        <v>0</v>
      </c>
      <c r="I59" s="4">
        <v>-17542</v>
      </c>
      <c r="J59" s="42">
        <v>0</v>
      </c>
      <c r="K59" s="5" t="s">
        <v>6</v>
      </c>
      <c r="L59" s="5">
        <v>0</v>
      </c>
      <c r="M59" s="4"/>
      <c r="N59" s="6"/>
    </row>
    <row r="60" spans="1:14">
      <c r="A60" s="18">
        <v>4610</v>
      </c>
      <c r="B60" s="19" t="s">
        <v>53</v>
      </c>
      <c r="C60" s="118">
        <f t="shared" si="4"/>
        <v>280000</v>
      </c>
      <c r="D60" s="60">
        <f>'Budsjett Hovedstyret'!C58</f>
        <v>0</v>
      </c>
      <c r="E60" s="60">
        <v>0</v>
      </c>
      <c r="F60" s="60">
        <f>'Budsjett hytter'!C48</f>
        <v>280000</v>
      </c>
      <c r="G60" s="27">
        <v>166945.38</v>
      </c>
      <c r="H60" s="99">
        <v>260000</v>
      </c>
      <c r="I60" s="4">
        <v>272963.82</v>
      </c>
      <c r="J60" s="42">
        <v>0</v>
      </c>
      <c r="K60" s="5">
        <v>0</v>
      </c>
      <c r="L60" s="5">
        <v>0</v>
      </c>
      <c r="M60" s="5">
        <v>0</v>
      </c>
      <c r="N60" s="6"/>
    </row>
    <row r="61" spans="1:14">
      <c r="A61" s="18">
        <v>4700</v>
      </c>
      <c r="B61" s="23" t="s">
        <v>54</v>
      </c>
      <c r="C61" s="118">
        <f t="shared" si="4"/>
        <v>548000</v>
      </c>
      <c r="D61" s="60">
        <f>'Budsjett Hovedstyret'!C59</f>
        <v>0</v>
      </c>
      <c r="E61" s="60">
        <f>'Budsjett Grupper'!C40</f>
        <v>548000</v>
      </c>
      <c r="F61" s="60"/>
      <c r="G61" s="27">
        <v>541224.93999999994</v>
      </c>
      <c r="H61" s="99">
        <v>590300</v>
      </c>
      <c r="I61" s="4">
        <v>510547.5</v>
      </c>
      <c r="J61" s="42">
        <v>352100</v>
      </c>
      <c r="K61" s="5">
        <v>282217</v>
      </c>
      <c r="L61" s="5">
        <v>250000</v>
      </c>
      <c r="M61" s="5">
        <v>281363.63</v>
      </c>
      <c r="N61" s="6"/>
    </row>
    <row r="62" spans="1:14">
      <c r="A62" s="18">
        <v>4800</v>
      </c>
      <c r="B62" s="23" t="s">
        <v>55</v>
      </c>
      <c r="C62" s="118">
        <f t="shared" si="4"/>
        <v>928550</v>
      </c>
      <c r="D62" s="60">
        <f>'Budsjett Hovedstyret'!C60</f>
        <v>0</v>
      </c>
      <c r="E62" s="60">
        <f>'Budsjett Grupper'!C41</f>
        <v>928550</v>
      </c>
      <c r="F62" s="60"/>
      <c r="G62" s="27">
        <v>761399.68</v>
      </c>
      <c r="H62" s="99">
        <v>746250</v>
      </c>
      <c r="I62" s="4">
        <v>747893.24</v>
      </c>
      <c r="J62" s="42">
        <v>533650</v>
      </c>
      <c r="K62" s="5" t="s">
        <v>7</v>
      </c>
      <c r="L62" s="5">
        <v>300000</v>
      </c>
      <c r="M62" s="4"/>
      <c r="N62" s="6"/>
    </row>
    <row r="63" spans="1:14">
      <c r="A63" s="18">
        <v>4990</v>
      </c>
      <c r="B63" s="23" t="s">
        <v>196</v>
      </c>
      <c r="C63" s="118"/>
      <c r="D63" s="60"/>
      <c r="E63" s="60"/>
      <c r="F63" s="60"/>
      <c r="G63" s="27">
        <v>1853.88</v>
      </c>
      <c r="H63" s="99"/>
      <c r="I63" s="4"/>
      <c r="J63" s="42"/>
      <c r="K63" s="5"/>
      <c r="L63" s="5"/>
      <c r="M63" s="4"/>
      <c r="N63" s="6"/>
    </row>
    <row r="64" spans="1:14">
      <c r="A64" s="18">
        <v>4990</v>
      </c>
      <c r="B64" s="19" t="s">
        <v>56</v>
      </c>
      <c r="C64" s="118">
        <f t="shared" si="4"/>
        <v>307283.90000000002</v>
      </c>
      <c r="D64" s="60">
        <f>'Budsjett Hovedstyret'!C61</f>
        <v>10000</v>
      </c>
      <c r="E64" s="60">
        <f>'Budsjett Grupper'!C42</f>
        <v>272283.90000000002</v>
      </c>
      <c r="F64" s="60">
        <f>'Budsjett hytter'!C51</f>
        <v>25000</v>
      </c>
      <c r="G64" s="27">
        <v>224422.9</v>
      </c>
      <c r="H64" s="99">
        <v>245050</v>
      </c>
      <c r="I64" s="4">
        <v>321192.02</v>
      </c>
      <c r="J64" s="42">
        <v>236550</v>
      </c>
      <c r="K64" s="5" t="s">
        <v>8</v>
      </c>
      <c r="L64" s="5">
        <v>100000</v>
      </c>
      <c r="M64" s="5">
        <f>189682+202228+163489</f>
        <v>555399</v>
      </c>
      <c r="N64" s="6"/>
    </row>
    <row r="65" spans="1:14">
      <c r="A65" s="18">
        <v>6100</v>
      </c>
      <c r="B65" s="19" t="s">
        <v>197</v>
      </c>
      <c r="C65" s="118"/>
      <c r="D65" s="60"/>
      <c r="E65" s="60"/>
      <c r="F65" s="60"/>
      <c r="G65" s="27">
        <v>169.8</v>
      </c>
      <c r="H65" s="99"/>
      <c r="I65" s="4"/>
      <c r="J65" s="42"/>
      <c r="K65" s="5"/>
      <c r="L65" s="5"/>
      <c r="M65" s="5"/>
      <c r="N65" s="6"/>
    </row>
    <row r="66" spans="1:14">
      <c r="A66" s="18">
        <v>6110</v>
      </c>
      <c r="B66" s="19" t="s">
        <v>57</v>
      </c>
      <c r="C66" s="118">
        <f t="shared" si="4"/>
        <v>8500</v>
      </c>
      <c r="D66" s="60">
        <f>'Budsjett Hovedstyret'!C62</f>
        <v>2000</v>
      </c>
      <c r="E66" s="60">
        <f>'Budsjett Grupper'!C43</f>
        <v>6500</v>
      </c>
      <c r="F66" s="60"/>
      <c r="G66" s="27">
        <v>5476.74</v>
      </c>
      <c r="H66" s="99">
        <v>11900</v>
      </c>
      <c r="I66" s="4">
        <v>4466.8</v>
      </c>
      <c r="J66" s="42">
        <v>7000</v>
      </c>
      <c r="K66" s="5">
        <v>0</v>
      </c>
      <c r="L66" s="5">
        <v>1000</v>
      </c>
      <c r="M66" s="5">
        <v>767</v>
      </c>
      <c r="N66" s="6"/>
    </row>
    <row r="67" spans="1:14">
      <c r="A67" s="18">
        <v>6300</v>
      </c>
      <c r="B67" s="19" t="s">
        <v>58</v>
      </c>
      <c r="C67" s="118">
        <f t="shared" si="4"/>
        <v>39000</v>
      </c>
      <c r="D67" s="60">
        <f>'Budsjett Hovedstyret'!C63</f>
        <v>0</v>
      </c>
      <c r="E67" s="60">
        <f>'Budsjett Grupper'!C44</f>
        <v>39000</v>
      </c>
      <c r="F67" s="60"/>
      <c r="G67" s="27">
        <v>24653</v>
      </c>
      <c r="H67" s="99">
        <v>119100</v>
      </c>
      <c r="I67" s="4">
        <v>77122</v>
      </c>
      <c r="J67" s="42">
        <v>114000</v>
      </c>
      <c r="K67" s="5">
        <v>0</v>
      </c>
      <c r="L67" s="5">
        <v>0</v>
      </c>
      <c r="M67" s="4"/>
      <c r="N67" s="6"/>
    </row>
    <row r="68" spans="1:14">
      <c r="A68" s="18">
        <v>6320</v>
      </c>
      <c r="B68" s="19" t="s">
        <v>59</v>
      </c>
      <c r="C68" s="118">
        <f t="shared" si="4"/>
        <v>60000</v>
      </c>
      <c r="D68" s="60">
        <f>'Budsjett Hovedstyret'!C64</f>
        <v>0</v>
      </c>
      <c r="E68" s="60">
        <v>0</v>
      </c>
      <c r="F68" s="60">
        <f>'Budsjett hytter'!C54</f>
        <v>60000</v>
      </c>
      <c r="G68" s="27">
        <v>48366.51</v>
      </c>
      <c r="H68" s="99">
        <v>0</v>
      </c>
      <c r="I68" s="4">
        <v>43653.09</v>
      </c>
      <c r="J68" s="42">
        <v>0</v>
      </c>
      <c r="K68" s="5">
        <v>49188</v>
      </c>
      <c r="L68" s="5">
        <v>35000</v>
      </c>
      <c r="M68" s="5">
        <v>33812</v>
      </c>
      <c r="N68" s="6"/>
    </row>
    <row r="69" spans="1:14">
      <c r="A69" s="18">
        <v>6340</v>
      </c>
      <c r="B69" s="19" t="s">
        <v>60</v>
      </c>
      <c r="C69" s="118">
        <f t="shared" si="4"/>
        <v>70000</v>
      </c>
      <c r="D69" s="60">
        <f>'Budsjett Hovedstyret'!C65</f>
        <v>0</v>
      </c>
      <c r="E69" s="60">
        <v>0</v>
      </c>
      <c r="F69" s="60">
        <f>'Budsjett hytter'!C55</f>
        <v>70000</v>
      </c>
      <c r="G69" s="27">
        <v>45898.07</v>
      </c>
      <c r="H69" s="99">
        <v>54000</v>
      </c>
      <c r="I69" s="4">
        <v>84080.960000000006</v>
      </c>
      <c r="J69" s="42">
        <v>0</v>
      </c>
      <c r="K69" s="5">
        <v>58688</v>
      </c>
      <c r="L69" s="5">
        <v>30000</v>
      </c>
      <c r="M69" s="5">
        <v>23621</v>
      </c>
      <c r="N69" s="6"/>
    </row>
    <row r="70" spans="1:14">
      <c r="A70" s="18">
        <v>6360</v>
      </c>
      <c r="B70" s="19" t="s">
        <v>198</v>
      </c>
      <c r="C70" s="118"/>
      <c r="D70" s="60"/>
      <c r="E70" s="60"/>
      <c r="F70" s="60"/>
      <c r="G70" s="27">
        <v>3600</v>
      </c>
      <c r="H70" s="99"/>
      <c r="I70" s="4"/>
      <c r="J70" s="42"/>
      <c r="K70" s="5"/>
      <c r="L70" s="5"/>
      <c r="M70" s="5"/>
      <c r="N70" s="6"/>
    </row>
    <row r="71" spans="1:14">
      <c r="A71" s="18">
        <v>6390</v>
      </c>
      <c r="B71" s="19" t="s">
        <v>61</v>
      </c>
      <c r="C71" s="118">
        <f t="shared" si="4"/>
        <v>0</v>
      </c>
      <c r="D71" s="60">
        <f>'Budsjett Hovedstyret'!C66</f>
        <v>0</v>
      </c>
      <c r="E71" s="60">
        <v>0</v>
      </c>
      <c r="F71" s="60"/>
      <c r="G71" s="27">
        <v>0</v>
      </c>
      <c r="H71" s="99">
        <v>65000</v>
      </c>
      <c r="I71" s="4">
        <v>2065</v>
      </c>
      <c r="J71" s="42">
        <v>0</v>
      </c>
      <c r="K71" s="5">
        <v>38606</v>
      </c>
      <c r="L71" s="5">
        <v>10000</v>
      </c>
      <c r="M71" s="5">
        <v>9528</v>
      </c>
      <c r="N71" s="6"/>
    </row>
    <row r="72" spans="1:14">
      <c r="A72" s="18">
        <v>6420</v>
      </c>
      <c r="B72" s="19" t="s">
        <v>62</v>
      </c>
      <c r="C72" s="118">
        <f t="shared" si="4"/>
        <v>0</v>
      </c>
      <c r="D72" s="60">
        <f>'Budsjett Hovedstyret'!C67</f>
        <v>0</v>
      </c>
      <c r="E72" s="60">
        <v>0</v>
      </c>
      <c r="F72" s="60"/>
      <c r="G72" s="27">
        <v>0</v>
      </c>
      <c r="H72" s="99">
        <v>9000</v>
      </c>
      <c r="I72" s="4"/>
      <c r="J72" s="42">
        <v>15000</v>
      </c>
      <c r="K72" s="5">
        <v>0</v>
      </c>
      <c r="L72" s="5">
        <v>0</v>
      </c>
      <c r="M72" s="5">
        <v>492</v>
      </c>
      <c r="N72" s="6"/>
    </row>
    <row r="73" spans="1:14">
      <c r="A73" s="18">
        <v>6440</v>
      </c>
      <c r="B73" s="19" t="s">
        <v>63</v>
      </c>
      <c r="C73" s="118">
        <f t="shared" si="4"/>
        <v>73000</v>
      </c>
      <c r="D73" s="60">
        <f>'Budsjett Hovedstyret'!C68</f>
        <v>5000</v>
      </c>
      <c r="E73" s="60">
        <f>'Budsjett Grupper'!C48</f>
        <v>68000</v>
      </c>
      <c r="F73" s="60"/>
      <c r="G73" s="27">
        <v>65359.31</v>
      </c>
      <c r="H73" s="99">
        <v>69000</v>
      </c>
      <c r="I73" s="4">
        <v>52526.67</v>
      </c>
      <c r="J73" s="42">
        <v>56500</v>
      </c>
      <c r="K73" s="5">
        <v>0</v>
      </c>
      <c r="L73" s="5">
        <v>0</v>
      </c>
      <c r="M73" s="4"/>
      <c r="N73" s="6"/>
    </row>
    <row r="74" spans="1:14">
      <c r="A74" s="18">
        <v>6490</v>
      </c>
      <c r="B74" s="19" t="s">
        <v>180</v>
      </c>
      <c r="C74" s="118"/>
      <c r="D74" s="60"/>
      <c r="E74" s="60"/>
      <c r="F74" s="60"/>
      <c r="G74" s="27">
        <v>1100</v>
      </c>
      <c r="H74" s="99"/>
      <c r="I74" s="4"/>
      <c r="J74" s="42"/>
      <c r="K74" s="5"/>
      <c r="L74" s="5"/>
      <c r="M74" s="4"/>
      <c r="N74" s="6"/>
    </row>
    <row r="75" spans="1:14">
      <c r="A75" s="18">
        <v>6540</v>
      </c>
      <c r="B75" s="19" t="s">
        <v>64</v>
      </c>
      <c r="C75" s="118">
        <f t="shared" si="4"/>
        <v>20000</v>
      </c>
      <c r="D75" s="60">
        <f>'Budsjett Hovedstyret'!C70</f>
        <v>5000</v>
      </c>
      <c r="E75" s="60">
        <f>'Budsjett Grupper'!C49</f>
        <v>5000</v>
      </c>
      <c r="F75" s="60">
        <f>'Budsjett hytter'!C59</f>
        <v>10000</v>
      </c>
      <c r="G75" s="27">
        <v>42272.77</v>
      </c>
      <c r="H75" s="99">
        <v>10000</v>
      </c>
      <c r="I75" s="4">
        <v>33600</v>
      </c>
      <c r="J75" s="42">
        <v>10500</v>
      </c>
      <c r="K75" s="5">
        <v>15793</v>
      </c>
      <c r="L75" s="5">
        <v>30000</v>
      </c>
      <c r="M75" s="5">
        <f>12304+29629</f>
        <v>41933</v>
      </c>
      <c r="N75" s="6"/>
    </row>
    <row r="76" spans="1:14">
      <c r="A76" s="18">
        <v>6550</v>
      </c>
      <c r="B76" s="19" t="s">
        <v>65</v>
      </c>
      <c r="C76" s="118">
        <f t="shared" si="4"/>
        <v>114800</v>
      </c>
      <c r="D76" s="60">
        <f>'Budsjett Hovedstyret'!C71</f>
        <v>25000</v>
      </c>
      <c r="E76" s="60">
        <f>'Budsjett Grupper'!C50</f>
        <v>89800</v>
      </c>
      <c r="F76" s="60"/>
      <c r="G76" s="27">
        <v>31644.39</v>
      </c>
      <c r="H76" s="99">
        <v>58300</v>
      </c>
      <c r="I76" s="4">
        <v>36786.400000000001</v>
      </c>
      <c r="J76" s="42">
        <v>94300</v>
      </c>
      <c r="K76" s="5">
        <v>13563</v>
      </c>
      <c r="L76" s="5">
        <v>160000</v>
      </c>
      <c r="M76" s="5">
        <f>3144+29629+284030</f>
        <v>316803</v>
      </c>
      <c r="N76" s="6"/>
    </row>
    <row r="77" spans="1:14">
      <c r="A77" s="18">
        <v>6570</v>
      </c>
      <c r="B77" s="19" t="s">
        <v>181</v>
      </c>
      <c r="C77" s="118"/>
      <c r="D77" s="60"/>
      <c r="E77" s="60"/>
      <c r="F77" s="60"/>
      <c r="G77" s="27">
        <v>1536</v>
      </c>
      <c r="H77" s="99"/>
      <c r="I77" s="4"/>
      <c r="J77" s="42"/>
      <c r="K77" s="5"/>
      <c r="L77" s="5"/>
      <c r="M77" s="5"/>
      <c r="N77" s="6"/>
    </row>
    <row r="78" spans="1:14">
      <c r="A78" s="18">
        <v>6600</v>
      </c>
      <c r="B78" s="19" t="s">
        <v>189</v>
      </c>
      <c r="C78" s="118"/>
      <c r="D78" s="60"/>
      <c r="E78" s="60"/>
      <c r="F78" s="60"/>
      <c r="G78" s="27">
        <v>35145</v>
      </c>
      <c r="H78" s="99"/>
      <c r="I78" s="4"/>
      <c r="J78" s="42"/>
      <c r="K78" s="5"/>
      <c r="L78" s="5"/>
      <c r="M78" s="5"/>
      <c r="N78" s="6"/>
    </row>
    <row r="79" spans="1:14">
      <c r="A79" s="18">
        <v>6620</v>
      </c>
      <c r="B79" s="19" t="s">
        <v>66</v>
      </c>
      <c r="C79" s="118">
        <f t="shared" si="4"/>
        <v>31500</v>
      </c>
      <c r="D79" s="60">
        <f>'Budsjett Hovedstyret'!C73</f>
        <v>0</v>
      </c>
      <c r="E79" s="60">
        <f>'Budsjett Grupper'!C51</f>
        <v>31500</v>
      </c>
      <c r="F79" s="60"/>
      <c r="G79" s="27">
        <v>21666.75</v>
      </c>
      <c r="H79" s="99">
        <v>34000</v>
      </c>
      <c r="I79" s="4">
        <v>23608.09</v>
      </c>
      <c r="J79" s="42">
        <v>28500</v>
      </c>
      <c r="K79" s="5">
        <v>1984</v>
      </c>
      <c r="L79" s="5">
        <v>360000</v>
      </c>
      <c r="M79" s="5">
        <v>10254</v>
      </c>
      <c r="N79" s="6"/>
    </row>
    <row r="80" spans="1:14">
      <c r="A80" s="18">
        <v>6700</v>
      </c>
      <c r="B80" s="19" t="s">
        <v>67</v>
      </c>
      <c r="C80" s="118">
        <f t="shared" si="4"/>
        <v>95000</v>
      </c>
      <c r="D80" s="60">
        <f>'Budsjett Hovedstyret'!C74</f>
        <v>95000</v>
      </c>
      <c r="E80" s="60">
        <v>0</v>
      </c>
      <c r="F80" s="60"/>
      <c r="G80" s="27">
        <v>95006.25</v>
      </c>
      <c r="H80" s="99">
        <v>80000</v>
      </c>
      <c r="I80" s="4">
        <v>77093.75</v>
      </c>
      <c r="J80" s="42">
        <v>0</v>
      </c>
      <c r="K80" s="5">
        <v>79906</v>
      </c>
      <c r="L80" s="5">
        <v>70000</v>
      </c>
      <c r="M80" s="5">
        <v>19800</v>
      </c>
      <c r="N80" s="6"/>
    </row>
    <row r="81" spans="1:14">
      <c r="A81" s="18">
        <v>6712</v>
      </c>
      <c r="B81" s="19" t="s">
        <v>68</v>
      </c>
      <c r="C81" s="118">
        <f t="shared" si="4"/>
        <v>475000</v>
      </c>
      <c r="D81" s="60">
        <f>'Budsjett Hovedstyret'!C75</f>
        <v>475000</v>
      </c>
      <c r="E81" s="60">
        <v>0</v>
      </c>
      <c r="F81" s="60"/>
      <c r="G81" s="27">
        <v>495748</v>
      </c>
      <c r="H81" s="99">
        <v>400000</v>
      </c>
      <c r="I81" s="4">
        <v>410794</v>
      </c>
      <c r="J81" s="42">
        <v>0</v>
      </c>
      <c r="K81" s="5">
        <v>356288</v>
      </c>
      <c r="L81" s="5">
        <v>300000</v>
      </c>
      <c r="M81" s="5">
        <v>129649</v>
      </c>
      <c r="N81" s="6"/>
    </row>
    <row r="82" spans="1:14">
      <c r="A82" s="18">
        <v>6730</v>
      </c>
      <c r="B82" s="19" t="s">
        <v>69</v>
      </c>
      <c r="C82" s="118">
        <f t="shared" si="4"/>
        <v>124000</v>
      </c>
      <c r="D82" s="60">
        <f>'Budsjett Hovedstyret'!C76</f>
        <v>0</v>
      </c>
      <c r="E82" s="60">
        <f>'Budsjett Grupper'!C54</f>
        <v>124000</v>
      </c>
      <c r="F82" s="60"/>
      <c r="G82" s="27">
        <v>201159.98</v>
      </c>
      <c r="H82" s="99">
        <v>191500</v>
      </c>
      <c r="I82" s="4">
        <v>234450.32</v>
      </c>
      <c r="J82" s="42">
        <v>0</v>
      </c>
      <c r="K82" s="5">
        <v>0</v>
      </c>
      <c r="L82" s="5">
        <v>3500</v>
      </c>
      <c r="M82" s="5">
        <v>3400</v>
      </c>
      <c r="N82" s="6"/>
    </row>
    <row r="83" spans="1:14">
      <c r="A83" s="18">
        <v>6790</v>
      </c>
      <c r="B83" s="19" t="s">
        <v>70</v>
      </c>
      <c r="C83" s="118">
        <f t="shared" si="4"/>
        <v>128500</v>
      </c>
      <c r="D83" s="60">
        <f>'Budsjett Hovedstyret'!C77</f>
        <v>0</v>
      </c>
      <c r="E83" s="60">
        <f>'Budsjett Grupper'!C55</f>
        <v>8500</v>
      </c>
      <c r="F83" s="60">
        <f>'Budsjett hytter'!C66</f>
        <v>120000</v>
      </c>
      <c r="G83" s="27">
        <v>11400</v>
      </c>
      <c r="H83" s="99">
        <v>100000</v>
      </c>
      <c r="I83" s="4">
        <v>16000</v>
      </c>
      <c r="J83" s="42">
        <v>285000</v>
      </c>
      <c r="K83" s="5">
        <v>8406</v>
      </c>
      <c r="L83" s="5">
        <v>160000</v>
      </c>
      <c r="M83" s="5">
        <v>155460</v>
      </c>
      <c r="N83" s="6"/>
    </row>
    <row r="84" spans="1:14">
      <c r="A84" s="18">
        <v>6800</v>
      </c>
      <c r="B84" s="19" t="s">
        <v>71</v>
      </c>
      <c r="C84" s="118">
        <f t="shared" si="4"/>
        <v>6500</v>
      </c>
      <c r="D84" s="60">
        <f>'Budsjett Hovedstyret'!C78</f>
        <v>6000</v>
      </c>
      <c r="E84" s="60">
        <f>'Budsjett Grupper'!C56</f>
        <v>500</v>
      </c>
      <c r="F84" s="60"/>
      <c r="G84" s="27">
        <v>6707.3</v>
      </c>
      <c r="H84" s="99">
        <v>9100</v>
      </c>
      <c r="I84" s="4">
        <v>5249</v>
      </c>
      <c r="J84" s="42">
        <v>2200</v>
      </c>
      <c r="K84" s="5">
        <v>1296</v>
      </c>
      <c r="L84" s="5">
        <v>6000</v>
      </c>
      <c r="M84" s="5">
        <v>5419</v>
      </c>
      <c r="N84" s="6"/>
    </row>
    <row r="85" spans="1:14">
      <c r="A85" s="18">
        <v>6810</v>
      </c>
      <c r="B85" s="19" t="s">
        <v>72</v>
      </c>
      <c r="C85" s="118">
        <f t="shared" si="4"/>
        <v>15325</v>
      </c>
      <c r="D85" s="60">
        <f>'Budsjett Hovedstyret'!C79</f>
        <v>15000</v>
      </c>
      <c r="E85" s="60">
        <f>'Budsjett Grupper'!C57</f>
        <v>325</v>
      </c>
      <c r="F85" s="60"/>
      <c r="G85" s="27">
        <v>16675</v>
      </c>
      <c r="H85" s="99">
        <v>13645</v>
      </c>
      <c r="I85" s="4">
        <v>1925.79</v>
      </c>
      <c r="J85" s="42">
        <v>2160</v>
      </c>
      <c r="K85" s="5">
        <v>33280</v>
      </c>
      <c r="L85" s="5">
        <v>1500</v>
      </c>
      <c r="M85" s="5">
        <v>1355</v>
      </c>
      <c r="N85" s="6"/>
    </row>
    <row r="86" spans="1:14">
      <c r="A86" s="18">
        <v>6811</v>
      </c>
      <c r="B86" s="19" t="s">
        <v>73</v>
      </c>
      <c r="C86" s="118">
        <f t="shared" si="4"/>
        <v>13288.75</v>
      </c>
      <c r="D86" s="60">
        <f>'Budsjett Hovedstyret'!C80</f>
        <v>0</v>
      </c>
      <c r="E86" s="60">
        <f>'Budsjett Grupper'!C58</f>
        <v>13288.75</v>
      </c>
      <c r="F86" s="60"/>
      <c r="G86" s="27">
        <v>46205.91</v>
      </c>
      <c r="H86" s="99">
        <v>91000</v>
      </c>
      <c r="I86" s="4">
        <v>81640.98</v>
      </c>
      <c r="J86" s="42">
        <v>4960</v>
      </c>
      <c r="K86" s="5">
        <v>10680</v>
      </c>
      <c r="L86" s="5">
        <v>30000</v>
      </c>
      <c r="M86" s="5">
        <v>25764</v>
      </c>
      <c r="N86" s="6"/>
    </row>
    <row r="87" spans="1:14">
      <c r="A87" s="18">
        <v>6820</v>
      </c>
      <c r="B87" s="19" t="s">
        <v>74</v>
      </c>
      <c r="C87" s="118">
        <f t="shared" si="4"/>
        <v>73600</v>
      </c>
      <c r="D87" s="60">
        <f>'Budsjett Hovedstyret'!C81</f>
        <v>20000</v>
      </c>
      <c r="E87" s="60">
        <f>'Budsjett Grupper'!C59</f>
        <v>53600</v>
      </c>
      <c r="F87" s="60"/>
      <c r="G87" s="27">
        <v>28748.9</v>
      </c>
      <c r="H87" s="99">
        <v>45200</v>
      </c>
      <c r="I87" s="4">
        <v>12645.5</v>
      </c>
      <c r="J87" s="42">
        <v>24100</v>
      </c>
      <c r="K87" s="5">
        <v>15511</v>
      </c>
      <c r="L87" s="5">
        <v>15000</v>
      </c>
      <c r="M87" s="5">
        <v>13155</v>
      </c>
      <c r="N87" s="6"/>
    </row>
    <row r="88" spans="1:14">
      <c r="A88" s="18">
        <v>6840</v>
      </c>
      <c r="B88" s="19" t="s">
        <v>75</v>
      </c>
      <c r="C88" s="118">
        <f t="shared" si="4"/>
        <v>2060</v>
      </c>
      <c r="D88" s="60">
        <f>'Budsjett Hovedstyret'!C82</f>
        <v>1000</v>
      </c>
      <c r="E88" s="60">
        <f>'Budsjett Grupper'!C60</f>
        <v>1060</v>
      </c>
      <c r="F88" s="60"/>
      <c r="G88" s="27">
        <v>999</v>
      </c>
      <c r="H88" s="99">
        <v>2120</v>
      </c>
      <c r="I88" s="4">
        <v>1359</v>
      </c>
      <c r="J88" s="42">
        <v>1440</v>
      </c>
      <c r="K88" s="5">
        <v>2193</v>
      </c>
      <c r="L88" s="5">
        <v>1500</v>
      </c>
      <c r="M88" s="5">
        <v>1238</v>
      </c>
      <c r="N88" s="6"/>
    </row>
    <row r="89" spans="1:14">
      <c r="A89" s="18">
        <v>6860</v>
      </c>
      <c r="B89" s="19" t="s">
        <v>76</v>
      </c>
      <c r="C89" s="118">
        <f t="shared" si="4"/>
        <v>70600</v>
      </c>
      <c r="D89" s="60">
        <f>'Budsjett Hovedstyret'!C83</f>
        <v>10000</v>
      </c>
      <c r="E89" s="60">
        <f>'Budsjett Grupper'!C61</f>
        <v>60600</v>
      </c>
      <c r="F89" s="60"/>
      <c r="G89" s="27">
        <v>90660.9</v>
      </c>
      <c r="H89" s="99">
        <v>106700</v>
      </c>
      <c r="I89" s="4">
        <v>40642.42</v>
      </c>
      <c r="J89" s="42">
        <v>61500</v>
      </c>
      <c r="K89" s="5">
        <v>45748</v>
      </c>
      <c r="L89" s="5">
        <v>80000</v>
      </c>
      <c r="M89" s="5">
        <v>37115</v>
      </c>
      <c r="N89" s="6"/>
    </row>
    <row r="90" spans="1:14">
      <c r="A90" s="18">
        <v>6900</v>
      </c>
      <c r="B90" s="19" t="s">
        <v>77</v>
      </c>
      <c r="C90" s="118">
        <f t="shared" si="4"/>
        <v>15000</v>
      </c>
      <c r="D90" s="60">
        <f>'Budsjett Hovedstyret'!C84</f>
        <v>7500</v>
      </c>
      <c r="E90" s="60">
        <v>0</v>
      </c>
      <c r="F90" s="60">
        <f>'Budsjett hytter'!C73</f>
        <v>7500</v>
      </c>
      <c r="G90" s="27">
        <v>7240.97</v>
      </c>
      <c r="H90" s="99">
        <v>11000</v>
      </c>
      <c r="I90" s="4">
        <v>10387.530000000001</v>
      </c>
      <c r="J90" s="42">
        <v>0</v>
      </c>
      <c r="K90" s="5">
        <v>9577</v>
      </c>
      <c r="L90" s="5">
        <v>4000</v>
      </c>
      <c r="M90" s="5">
        <v>220</v>
      </c>
      <c r="N90" s="6"/>
    </row>
    <row r="91" spans="1:14">
      <c r="A91" s="18">
        <v>6940</v>
      </c>
      <c r="B91" s="19" t="s">
        <v>78</v>
      </c>
      <c r="C91" s="118">
        <f t="shared" si="4"/>
        <v>5000</v>
      </c>
      <c r="D91" s="60">
        <f>'Budsjett Hovedstyret'!C85</f>
        <v>5000</v>
      </c>
      <c r="E91" s="60">
        <v>0</v>
      </c>
      <c r="F91" s="60"/>
      <c r="G91" s="27">
        <v>1975.4</v>
      </c>
      <c r="H91" s="99">
        <v>5400</v>
      </c>
      <c r="I91" s="4">
        <v>4208</v>
      </c>
      <c r="J91" s="42">
        <v>600</v>
      </c>
      <c r="K91" s="5">
        <v>812</v>
      </c>
      <c r="L91" s="5">
        <v>1000</v>
      </c>
      <c r="M91" s="5">
        <v>962</v>
      </c>
      <c r="N91" s="6"/>
    </row>
    <row r="92" spans="1:14">
      <c r="A92" s="18">
        <v>7100</v>
      </c>
      <c r="B92" s="19" t="s">
        <v>79</v>
      </c>
      <c r="C92" s="118">
        <f t="shared" si="4"/>
        <v>54455.5</v>
      </c>
      <c r="D92" s="60">
        <f>'Budsjett Hovedstyret'!C86</f>
        <v>0</v>
      </c>
      <c r="E92" s="60">
        <f>'Budsjett Grupper'!C64</f>
        <v>54455.5</v>
      </c>
      <c r="F92" s="60"/>
      <c r="G92" s="27">
        <v>38492.300000000003</v>
      </c>
      <c r="H92" s="99">
        <v>64000</v>
      </c>
      <c r="I92" s="4">
        <v>63023</v>
      </c>
      <c r="J92" s="42">
        <v>48500</v>
      </c>
      <c r="K92" s="5">
        <v>28983</v>
      </c>
      <c r="L92" s="5">
        <v>40000</v>
      </c>
      <c r="M92" s="5">
        <v>35357</v>
      </c>
      <c r="N92" s="6"/>
    </row>
    <row r="93" spans="1:14">
      <c r="A93" s="18">
        <v>7101</v>
      </c>
      <c r="B93" s="19" t="s">
        <v>199</v>
      </c>
      <c r="C93" s="118"/>
      <c r="D93" s="60"/>
      <c r="E93" s="60"/>
      <c r="F93" s="60"/>
      <c r="G93" s="27">
        <v>1884.6</v>
      </c>
      <c r="H93" s="99"/>
      <c r="I93" s="4"/>
      <c r="J93" s="42"/>
      <c r="K93" s="5"/>
      <c r="L93" s="5"/>
      <c r="M93" s="5"/>
      <c r="N93" s="6"/>
    </row>
    <row r="94" spans="1:14">
      <c r="A94" s="18">
        <v>7110</v>
      </c>
      <c r="B94" s="19" t="s">
        <v>80</v>
      </c>
      <c r="C94" s="118">
        <f t="shared" si="4"/>
        <v>7233.2</v>
      </c>
      <c r="D94" s="60">
        <f>'Budsjett Hovedstyret'!C87</f>
        <v>0</v>
      </c>
      <c r="E94" s="60">
        <f>'Budsjett Grupper'!C65</f>
        <v>7233.2</v>
      </c>
      <c r="F94" s="60"/>
      <c r="G94" s="27">
        <v>0</v>
      </c>
      <c r="H94" s="99">
        <v>6500</v>
      </c>
      <c r="I94" s="4">
        <v>670</v>
      </c>
      <c r="J94" s="42">
        <v>11000</v>
      </c>
      <c r="K94" s="5">
        <v>343</v>
      </c>
      <c r="L94" s="5">
        <v>5000</v>
      </c>
      <c r="M94" s="5">
        <v>4359</v>
      </c>
      <c r="N94" s="6"/>
    </row>
    <row r="95" spans="1:14">
      <c r="A95" s="18">
        <v>7140</v>
      </c>
      <c r="B95" s="19" t="s">
        <v>81</v>
      </c>
      <c r="C95" s="118">
        <f t="shared" si="4"/>
        <v>0</v>
      </c>
      <c r="D95" s="60">
        <f>'Budsjett Hovedstyret'!C88</f>
        <v>0</v>
      </c>
      <c r="E95" s="60">
        <v>0</v>
      </c>
      <c r="F95" s="60"/>
      <c r="G95" s="27">
        <v>61094.83</v>
      </c>
      <c r="H95" s="99">
        <v>0</v>
      </c>
      <c r="I95" s="4">
        <v>14559</v>
      </c>
      <c r="J95" s="42">
        <v>0</v>
      </c>
      <c r="K95" s="5">
        <v>21436</v>
      </c>
      <c r="L95" s="5">
        <v>0</v>
      </c>
      <c r="M95" s="4"/>
      <c r="N95" s="6"/>
    </row>
    <row r="96" spans="1:14">
      <c r="A96" s="18">
        <v>7150</v>
      </c>
      <c r="B96" s="19" t="s">
        <v>200</v>
      </c>
      <c r="C96" s="118"/>
      <c r="D96" s="60"/>
      <c r="E96" s="60"/>
      <c r="F96" s="60"/>
      <c r="G96" s="27">
        <v>9005</v>
      </c>
      <c r="H96" s="99"/>
      <c r="I96" s="4"/>
      <c r="J96" s="42"/>
      <c r="K96" s="5"/>
      <c r="L96" s="5"/>
      <c r="M96" s="4"/>
      <c r="N96" s="6"/>
    </row>
    <row r="97" spans="1:14">
      <c r="A97" s="18">
        <v>7300</v>
      </c>
      <c r="B97" s="19" t="s">
        <v>201</v>
      </c>
      <c r="C97" s="118"/>
      <c r="D97" s="60"/>
      <c r="E97" s="60"/>
      <c r="F97" s="60"/>
      <c r="G97" s="27">
        <v>117</v>
      </c>
      <c r="H97" s="99"/>
      <c r="I97" s="4"/>
      <c r="J97" s="42"/>
      <c r="K97" s="5"/>
      <c r="L97" s="5"/>
      <c r="M97" s="4"/>
      <c r="N97" s="6"/>
    </row>
    <row r="98" spans="1:14">
      <c r="A98" s="18">
        <v>7320</v>
      </c>
      <c r="B98" s="19" t="s">
        <v>82</v>
      </c>
      <c r="C98" s="118">
        <f t="shared" si="4"/>
        <v>73250</v>
      </c>
      <c r="D98" s="60">
        <f>'Budsjett Hovedstyret'!C92</f>
        <v>17500</v>
      </c>
      <c r="E98" s="60">
        <f>'Budsjett Grupper'!C66</f>
        <v>55750</v>
      </c>
      <c r="F98" s="60"/>
      <c r="G98" s="27">
        <v>38796.980000000003</v>
      </c>
      <c r="H98" s="99">
        <v>60550</v>
      </c>
      <c r="I98" s="4">
        <v>26570.67</v>
      </c>
      <c r="J98" s="42">
        <v>19000</v>
      </c>
      <c r="K98" s="5">
        <v>6886</v>
      </c>
      <c r="L98" s="5">
        <v>50000</v>
      </c>
      <c r="M98" s="5">
        <v>47850</v>
      </c>
      <c r="N98" s="6"/>
    </row>
    <row r="99" spans="1:14">
      <c r="A99" s="18">
        <v>7350</v>
      </c>
      <c r="B99" s="19" t="s">
        <v>83</v>
      </c>
      <c r="C99" s="118">
        <f t="shared" si="4"/>
        <v>15000</v>
      </c>
      <c r="D99" s="60">
        <f>'Budsjett Hovedstyret'!C93</f>
        <v>15000</v>
      </c>
      <c r="E99" s="60">
        <v>0</v>
      </c>
      <c r="F99" s="60"/>
      <c r="G99" s="27">
        <v>0</v>
      </c>
      <c r="H99" s="99">
        <v>15000</v>
      </c>
      <c r="I99" s="4"/>
      <c r="J99" s="42"/>
      <c r="K99" s="5"/>
      <c r="L99" s="5"/>
      <c r="M99" s="5"/>
      <c r="N99" s="6"/>
    </row>
    <row r="100" spans="1:14">
      <c r="A100" s="18">
        <v>7400</v>
      </c>
      <c r="B100" s="19" t="s">
        <v>84</v>
      </c>
      <c r="C100" s="118">
        <f t="shared" si="4"/>
        <v>0</v>
      </c>
      <c r="D100" s="60">
        <f>'Budsjett Hovedstyret'!C94</f>
        <v>0</v>
      </c>
      <c r="E100" s="60">
        <v>0</v>
      </c>
      <c r="F100" s="60"/>
      <c r="G100" s="27">
        <v>710</v>
      </c>
      <c r="H100" s="99">
        <v>0</v>
      </c>
      <c r="I100" s="4">
        <v>1683</v>
      </c>
      <c r="J100" s="42">
        <v>0</v>
      </c>
      <c r="K100" s="5">
        <v>2400</v>
      </c>
      <c r="L100" s="5">
        <v>0</v>
      </c>
      <c r="M100" s="5">
        <v>625073</v>
      </c>
      <c r="N100" s="6"/>
    </row>
    <row r="101" spans="1:14">
      <c r="A101" s="18">
        <v>7410</v>
      </c>
      <c r="B101" s="19" t="s">
        <v>48</v>
      </c>
      <c r="C101" s="118"/>
      <c r="D101" s="60"/>
      <c r="E101" s="60"/>
      <c r="F101" s="60"/>
      <c r="G101" s="27">
        <v>2750</v>
      </c>
      <c r="H101" s="99"/>
      <c r="I101" s="4"/>
      <c r="J101" s="42"/>
      <c r="K101" s="5"/>
      <c r="L101" s="5"/>
      <c r="M101" s="5"/>
      <c r="N101" s="6"/>
    </row>
    <row r="102" spans="1:14">
      <c r="A102" s="18">
        <v>7420</v>
      </c>
      <c r="B102" s="19" t="s">
        <v>202</v>
      </c>
      <c r="C102" s="118">
        <f t="shared" si="4"/>
        <v>11825</v>
      </c>
      <c r="D102" s="60">
        <f>'Budsjett Hovedstyret'!D96</f>
        <v>1025</v>
      </c>
      <c r="E102" s="60">
        <f>'Budsjett Grupper'!C67</f>
        <v>10800</v>
      </c>
      <c r="F102" s="60"/>
      <c r="G102" s="27">
        <v>7861.55</v>
      </c>
      <c r="H102" s="99">
        <v>15000</v>
      </c>
      <c r="I102" s="4">
        <v>9267</v>
      </c>
      <c r="J102" s="42">
        <v>6500</v>
      </c>
      <c r="K102" s="5">
        <f>7778-K100</f>
        <v>5378</v>
      </c>
      <c r="L102" s="5">
        <v>20000</v>
      </c>
      <c r="M102" s="5">
        <f>20089+543</f>
        <v>20632</v>
      </c>
      <c r="N102" s="6"/>
    </row>
    <row r="103" spans="1:14">
      <c r="A103" s="18">
        <v>7430</v>
      </c>
      <c r="B103" s="19" t="s">
        <v>203</v>
      </c>
      <c r="C103" s="118"/>
      <c r="D103" s="60"/>
      <c r="E103" s="60"/>
      <c r="F103" s="60"/>
      <c r="G103" s="27">
        <v>446</v>
      </c>
      <c r="H103" s="99"/>
      <c r="I103" s="4"/>
      <c r="J103" s="42"/>
      <c r="K103" s="5"/>
      <c r="L103" s="5"/>
      <c r="M103" s="5"/>
      <c r="N103" s="6"/>
    </row>
    <row r="104" spans="1:14">
      <c r="A104" s="18">
        <v>7500</v>
      </c>
      <c r="B104" s="19" t="s">
        <v>86</v>
      </c>
      <c r="C104" s="118">
        <f t="shared" si="4"/>
        <v>75000</v>
      </c>
      <c r="D104" s="60">
        <f>'Budsjett Hovedstyret'!C97</f>
        <v>0</v>
      </c>
      <c r="E104" s="60">
        <f>'Budsjett Grupper'!C68</f>
        <v>0</v>
      </c>
      <c r="F104" s="60">
        <f>'Budsjett hytter'!C82</f>
        <v>75000</v>
      </c>
      <c r="G104" s="27">
        <v>64184</v>
      </c>
      <c r="H104" s="99">
        <v>65900</v>
      </c>
      <c r="I104" s="4">
        <v>98654</v>
      </c>
      <c r="J104" s="42">
        <v>0</v>
      </c>
      <c r="K104" s="5">
        <v>107906</v>
      </c>
      <c r="L104" s="5">
        <v>80000</v>
      </c>
      <c r="M104" s="5">
        <v>57957</v>
      </c>
      <c r="N104" s="6"/>
    </row>
    <row r="105" spans="1:14">
      <c r="A105" s="18">
        <v>7510</v>
      </c>
      <c r="B105" s="19" t="s">
        <v>87</v>
      </c>
      <c r="C105" s="118">
        <f t="shared" si="4"/>
        <v>147280</v>
      </c>
      <c r="D105" s="60">
        <f>'Budsjett Hovedstyret'!C98</f>
        <v>70000</v>
      </c>
      <c r="E105" s="60">
        <f>'Budsjett Grupper'!C69</f>
        <v>77280</v>
      </c>
      <c r="F105" s="60"/>
      <c r="G105" s="27">
        <v>78028</v>
      </c>
      <c r="H105" s="99">
        <v>140360</v>
      </c>
      <c r="I105" s="4">
        <v>76630</v>
      </c>
      <c r="J105" s="42">
        <v>75120</v>
      </c>
      <c r="K105" s="5">
        <v>0</v>
      </c>
      <c r="L105" s="5">
        <v>70000</v>
      </c>
      <c r="M105" s="5">
        <v>64200</v>
      </c>
      <c r="N105" s="6"/>
    </row>
    <row r="106" spans="1:14">
      <c r="A106" s="18">
        <v>7700</v>
      </c>
      <c r="B106" s="19" t="s">
        <v>88</v>
      </c>
      <c r="C106" s="118">
        <f t="shared" si="4"/>
        <v>65860</v>
      </c>
      <c r="D106" s="60">
        <f>'Budsjett Hovedstyret'!C99</f>
        <v>7500</v>
      </c>
      <c r="E106" s="60">
        <f>'Budsjett Grupper'!C70</f>
        <v>53360</v>
      </c>
      <c r="F106" s="60">
        <f>'Budsjett hytter'!C84</f>
        <v>5000</v>
      </c>
      <c r="G106" s="27">
        <v>29255.65</v>
      </c>
      <c r="H106" s="99">
        <v>56010</v>
      </c>
      <c r="I106" s="4">
        <v>39974</v>
      </c>
      <c r="J106" s="42">
        <v>50500</v>
      </c>
      <c r="K106" s="5">
        <v>28040</v>
      </c>
      <c r="L106" s="5">
        <v>25000</v>
      </c>
      <c r="M106" s="5">
        <v>18592</v>
      </c>
      <c r="N106" s="6"/>
    </row>
    <row r="107" spans="1:14">
      <c r="A107" s="18">
        <v>7720</v>
      </c>
      <c r="B107" s="19" t="s">
        <v>54</v>
      </c>
      <c r="C107" s="118"/>
      <c r="D107" s="60"/>
      <c r="E107" s="60"/>
      <c r="F107" s="60"/>
      <c r="G107" s="27">
        <v>2850</v>
      </c>
      <c r="H107" s="99"/>
      <c r="I107" s="4"/>
      <c r="J107" s="42"/>
      <c r="K107" s="5"/>
      <c r="L107" s="5"/>
      <c r="M107" s="5"/>
      <c r="N107" s="6"/>
    </row>
    <row r="108" spans="1:14">
      <c r="A108" s="18">
        <v>7740</v>
      </c>
      <c r="B108" s="19" t="s">
        <v>204</v>
      </c>
      <c r="C108" s="118"/>
      <c r="D108" s="60"/>
      <c r="E108" s="60"/>
      <c r="F108" s="60"/>
      <c r="G108" s="27">
        <v>-0.51</v>
      </c>
      <c r="H108" s="99"/>
      <c r="I108" s="4"/>
      <c r="J108" s="42"/>
      <c r="K108" s="5"/>
      <c r="L108" s="5"/>
      <c r="M108" s="5"/>
      <c r="N108" s="6"/>
    </row>
    <row r="109" spans="1:14">
      <c r="A109" s="18">
        <v>7750</v>
      </c>
      <c r="B109" s="19" t="s">
        <v>205</v>
      </c>
      <c r="C109" s="118"/>
      <c r="D109" s="60"/>
      <c r="E109" s="60"/>
      <c r="F109" s="60"/>
      <c r="G109" s="27">
        <v>-43083.75</v>
      </c>
      <c r="H109" s="99"/>
      <c r="I109" s="4"/>
      <c r="J109" s="42"/>
      <c r="K109" s="5"/>
      <c r="L109" s="5"/>
      <c r="M109" s="5"/>
      <c r="N109" s="6"/>
    </row>
    <row r="110" spans="1:14">
      <c r="A110" s="18">
        <v>7770</v>
      </c>
      <c r="B110" s="19" t="s">
        <v>89</v>
      </c>
      <c r="C110" s="118">
        <f t="shared" si="4"/>
        <v>20000</v>
      </c>
      <c r="D110" s="60">
        <f>'Budsjett Hovedstyret'!C101</f>
        <v>20000</v>
      </c>
      <c r="E110" s="60">
        <v>0</v>
      </c>
      <c r="F110" s="60"/>
      <c r="G110" s="27">
        <v>20964.78</v>
      </c>
      <c r="H110" s="99">
        <v>15000</v>
      </c>
      <c r="I110" s="4">
        <v>17249</v>
      </c>
      <c r="J110" s="42">
        <v>0</v>
      </c>
      <c r="K110" s="5">
        <v>14598</v>
      </c>
      <c r="L110" s="5">
        <v>20000</v>
      </c>
      <c r="M110" s="5">
        <v>21158</v>
      </c>
      <c r="N110" s="6"/>
    </row>
    <row r="111" spans="1:14">
      <c r="A111" s="86">
        <v>7790</v>
      </c>
      <c r="B111" s="36" t="s">
        <v>90</v>
      </c>
      <c r="C111" s="118">
        <f t="shared" si="4"/>
        <v>52250</v>
      </c>
      <c r="D111" s="106">
        <f>'Budsjett Hovedstyret'!C103</f>
        <v>0</v>
      </c>
      <c r="E111" s="106">
        <f>'Budsjett Grupper'!C71</f>
        <v>13000</v>
      </c>
      <c r="F111" s="106">
        <f>'Budsjett hytter'!C87</f>
        <v>39250</v>
      </c>
      <c r="G111" s="27">
        <v>39498.839999999997</v>
      </c>
      <c r="H111" s="246">
        <v>66950</v>
      </c>
      <c r="I111" s="247">
        <v>30469</v>
      </c>
      <c r="J111" s="248">
        <v>28750</v>
      </c>
      <c r="K111" s="247"/>
      <c r="L111" s="144">
        <v>50000</v>
      </c>
      <c r="M111" s="144">
        <v>51095</v>
      </c>
      <c r="N111" s="6"/>
    </row>
    <row r="112" spans="1:14">
      <c r="A112" s="86">
        <v>7791</v>
      </c>
      <c r="B112" s="36" t="s">
        <v>182</v>
      </c>
      <c r="C112" s="118"/>
      <c r="D112" s="106"/>
      <c r="E112" s="106"/>
      <c r="F112" s="106"/>
      <c r="G112" s="27">
        <v>-58.8</v>
      </c>
      <c r="H112" s="246"/>
      <c r="I112" s="247"/>
      <c r="J112" s="248"/>
      <c r="K112" s="247"/>
      <c r="L112" s="144"/>
      <c r="M112" s="144"/>
      <c r="N112" s="6"/>
    </row>
    <row r="113" spans="1:14">
      <c r="A113" s="86">
        <v>7830</v>
      </c>
      <c r="B113" s="36" t="s">
        <v>206</v>
      </c>
      <c r="C113" s="118"/>
      <c r="D113" s="106"/>
      <c r="E113" s="106"/>
      <c r="F113" s="106"/>
      <c r="G113" s="27">
        <v>90208</v>
      </c>
      <c r="H113" s="246"/>
      <c r="I113" s="247"/>
      <c r="J113" s="248"/>
      <c r="K113" s="247"/>
      <c r="L113" s="144"/>
      <c r="M113" s="144"/>
      <c r="N113" s="6"/>
    </row>
    <row r="114" spans="1:14">
      <c r="A114" s="20">
        <v>7831</v>
      </c>
      <c r="B114" s="203" t="s">
        <v>168</v>
      </c>
      <c r="C114" s="118"/>
      <c r="D114" s="106"/>
      <c r="E114" s="106"/>
      <c r="F114" s="106"/>
      <c r="G114" s="27">
        <v>-30615.5</v>
      </c>
      <c r="H114" s="100"/>
      <c r="I114" s="8"/>
      <c r="J114" s="48"/>
      <c r="K114" s="8"/>
      <c r="L114" s="9"/>
      <c r="M114" s="9"/>
      <c r="N114" s="6"/>
    </row>
    <row r="115" spans="1:14">
      <c r="A115" s="219" t="s">
        <v>91</v>
      </c>
      <c r="B115" s="223"/>
      <c r="C115" s="122">
        <f>SUM(C51:C111)</f>
        <v>5670344.3500000006</v>
      </c>
      <c r="D115" s="107">
        <f>'Budsjett Hovedstyret'!C107</f>
        <v>846150</v>
      </c>
      <c r="E115" s="107">
        <f>'Budsjett Grupper'!C72</f>
        <v>4157069.35</v>
      </c>
      <c r="F115" s="107">
        <f>'Budsjett hytter'!C89</f>
        <v>691750</v>
      </c>
      <c r="G115" s="53">
        <f>SUM(G51:G114)</f>
        <v>5500814.8900000025</v>
      </c>
      <c r="H115" s="101">
        <f t="shared" ref="H115" si="5">SUM(H51:H111)</f>
        <v>5217270</v>
      </c>
      <c r="I115" s="10">
        <f>6022345.52-I42</f>
        <v>5036224.1499999994</v>
      </c>
      <c r="J115" s="51">
        <v>4236565</v>
      </c>
      <c r="K115" s="11">
        <f t="shared" ref="K115:M115" si="6">SUM(K51:K111)</f>
        <v>3174850</v>
      </c>
      <c r="L115" s="11">
        <f t="shared" si="6"/>
        <v>3438500</v>
      </c>
      <c r="M115" s="11">
        <f t="shared" si="6"/>
        <v>2960435.63</v>
      </c>
      <c r="N115" s="12"/>
    </row>
    <row r="116" spans="1:14">
      <c r="A116" s="25"/>
      <c r="B116" s="25"/>
      <c r="C116" s="122"/>
      <c r="D116" s="80"/>
      <c r="E116" s="80"/>
      <c r="F116" s="80"/>
      <c r="H116" s="100"/>
      <c r="I116" s="8"/>
      <c r="J116" s="50"/>
      <c r="K116" s="8"/>
      <c r="L116" s="8"/>
      <c r="M116" s="8"/>
      <c r="N116" s="6"/>
    </row>
    <row r="117" spans="1:14" s="90" customFormat="1">
      <c r="A117" s="219" t="s">
        <v>92</v>
      </c>
      <c r="B117" s="218"/>
      <c r="C117" s="122">
        <f>SUM(D117:F117)</f>
        <v>0</v>
      </c>
      <c r="D117" s="109">
        <v>0</v>
      </c>
      <c r="E117" s="109">
        <v>0</v>
      </c>
      <c r="F117" s="109">
        <v>0</v>
      </c>
      <c r="G117" s="81">
        <v>0</v>
      </c>
      <c r="H117" s="114">
        <v>0</v>
      </c>
      <c r="I117" s="10"/>
      <c r="J117" s="51">
        <v>0</v>
      </c>
      <c r="K117" s="11">
        <v>987039</v>
      </c>
      <c r="L117" s="11">
        <v>0</v>
      </c>
      <c r="M117" s="11">
        <v>48516</v>
      </c>
      <c r="N117" s="12"/>
    </row>
    <row r="118" spans="1:14">
      <c r="A118" s="17"/>
      <c r="B118" s="17"/>
      <c r="C118" s="122"/>
      <c r="D118" s="71"/>
      <c r="E118" s="71"/>
      <c r="F118" s="71"/>
      <c r="H118" s="99"/>
      <c r="I118" s="4"/>
      <c r="J118" s="49"/>
      <c r="K118" s="4"/>
      <c r="L118" s="4"/>
      <c r="M118" s="4"/>
      <c r="N118" s="6"/>
    </row>
    <row r="119" spans="1:14">
      <c r="A119" s="17"/>
      <c r="B119" s="17"/>
      <c r="C119" s="118"/>
      <c r="D119" s="71"/>
      <c r="E119" s="71"/>
      <c r="F119" s="71"/>
      <c r="H119" s="99"/>
      <c r="I119" s="4"/>
      <c r="J119" s="49"/>
      <c r="K119" s="4"/>
      <c r="L119" s="4"/>
      <c r="M119" s="4"/>
      <c r="N119" s="6"/>
    </row>
    <row r="120" spans="1:14">
      <c r="A120" s="25"/>
      <c r="B120" s="25"/>
      <c r="C120" s="118"/>
      <c r="D120" s="80"/>
      <c r="E120" s="80"/>
      <c r="F120" s="80"/>
      <c r="H120" s="100"/>
      <c r="I120" s="8"/>
      <c r="J120" s="50"/>
      <c r="K120" s="8"/>
      <c r="L120" s="8"/>
      <c r="M120" s="8"/>
      <c r="N120" s="6"/>
    </row>
    <row r="121" spans="1:14">
      <c r="A121" s="219" t="s">
        <v>93</v>
      </c>
      <c r="B121" s="223"/>
      <c r="C121" s="122">
        <f>C42+C48+C115+C117</f>
        <v>7001064.9100000001</v>
      </c>
      <c r="D121" s="107">
        <f>'Budsjett Hovedstyret'!D109</f>
        <v>1348933.19</v>
      </c>
      <c r="E121" s="107">
        <f>'Budsjett Grupper'!C74</f>
        <v>4928189.91</v>
      </c>
      <c r="F121" s="107">
        <f>'Budsjett hytter'!C91</f>
        <v>691750</v>
      </c>
      <c r="G121" s="53">
        <f>G42+G48+G115</f>
        <v>6721455.3700000029</v>
      </c>
      <c r="H121" s="101">
        <f>H115+H48+H42</f>
        <v>6417230</v>
      </c>
      <c r="I121" s="10">
        <f>I115+I42</f>
        <v>6022345.5199999996</v>
      </c>
      <c r="J121" s="51">
        <v>5248943.75</v>
      </c>
      <c r="K121" s="11">
        <f>K115+K42+K48+K117</f>
        <v>5261387.5199999996</v>
      </c>
      <c r="L121" s="11">
        <f>L115+L42+L48</f>
        <v>4802996.3599999994</v>
      </c>
      <c r="M121" s="11">
        <f>M115+M42+M48+M117</f>
        <v>4493506.63</v>
      </c>
      <c r="N121" s="12"/>
    </row>
    <row r="122" spans="1:14">
      <c r="A122" s="25"/>
      <c r="B122" s="25"/>
      <c r="C122" s="122"/>
      <c r="D122" s="80"/>
      <c r="E122" s="80"/>
      <c r="F122" s="80"/>
      <c r="H122" s="100"/>
      <c r="I122" s="8"/>
      <c r="J122" s="50"/>
      <c r="K122" s="8"/>
      <c r="L122" s="8"/>
      <c r="M122" s="8"/>
      <c r="N122" s="6"/>
    </row>
    <row r="123" spans="1:14">
      <c r="A123" s="219" t="s">
        <v>94</v>
      </c>
      <c r="B123" s="223"/>
      <c r="C123" s="122">
        <f>C21-C121</f>
        <v>179120.08999999985</v>
      </c>
      <c r="D123" s="107">
        <f>'Budsjett Hovedstyret'!C121</f>
        <v>267250</v>
      </c>
      <c r="E123" s="107">
        <f>'Budsjett Grupper'!C76</f>
        <v>-58004.910000000149</v>
      </c>
      <c r="F123" s="107">
        <f>'Budsjett hytter'!C93</f>
        <v>-4750</v>
      </c>
      <c r="G123" s="53">
        <f>G21-G121</f>
        <v>434753.19999999646</v>
      </c>
      <c r="H123" s="101">
        <f>H21-H121</f>
        <v>103025</v>
      </c>
      <c r="I123" s="10">
        <f>I21-I121</f>
        <v>253317.52000000048</v>
      </c>
      <c r="J123" s="51">
        <v>101719.25</v>
      </c>
      <c r="K123" s="13">
        <f>K21-K121</f>
        <v>-622738.68999999948</v>
      </c>
      <c r="L123" s="13">
        <f>L21-L121</f>
        <v>-90996.359999999404</v>
      </c>
      <c r="M123" s="13">
        <f>M21-M121</f>
        <v>-300670.62999999989</v>
      </c>
      <c r="N123" s="7"/>
    </row>
    <row r="124" spans="1:14">
      <c r="A124" s="17"/>
      <c r="B124" s="17"/>
      <c r="C124" s="71"/>
      <c r="D124" s="71"/>
      <c r="E124" s="71"/>
      <c r="F124" s="71"/>
    </row>
    <row r="125" spans="1:14">
      <c r="A125" s="17"/>
      <c r="B125" s="17"/>
      <c r="C125" s="71"/>
      <c r="D125" s="71"/>
      <c r="E125" s="71"/>
      <c r="F125" s="71"/>
    </row>
    <row r="126" spans="1:14">
      <c r="A126" s="17"/>
      <c r="B126" s="17"/>
      <c r="C126" s="71"/>
      <c r="D126" s="71"/>
      <c r="E126" s="71"/>
      <c r="F126" s="71"/>
    </row>
    <row r="127" spans="1:14">
      <c r="A127" s="17"/>
      <c r="B127" s="17"/>
      <c r="C127" s="71"/>
      <c r="D127" s="71"/>
      <c r="E127" s="71"/>
      <c r="F127" s="71"/>
    </row>
    <row r="128" spans="1:14">
      <c r="A128" s="17"/>
      <c r="B128" s="17"/>
      <c r="C128" s="71"/>
      <c r="D128" s="71"/>
      <c r="E128" s="71"/>
      <c r="F128" s="71"/>
    </row>
    <row r="129" spans="1:6">
      <c r="A129" s="17"/>
      <c r="B129" s="17"/>
      <c r="C129" s="71"/>
      <c r="D129" s="71"/>
      <c r="E129" s="71"/>
      <c r="F129" s="71"/>
    </row>
    <row r="130" spans="1:6">
      <c r="A130" s="17"/>
      <c r="B130" s="17"/>
      <c r="C130" s="71"/>
      <c r="D130" s="71"/>
      <c r="E130" s="71"/>
      <c r="F130" s="71"/>
    </row>
    <row r="131" spans="1:6">
      <c r="A131" s="17"/>
      <c r="B131" s="17"/>
      <c r="C131" s="71"/>
      <c r="D131" s="71"/>
      <c r="E131" s="71"/>
      <c r="F131" s="71"/>
    </row>
    <row r="132" spans="1:6">
      <c r="A132" s="17"/>
      <c r="B132" s="17"/>
      <c r="C132" s="71"/>
      <c r="D132" s="71"/>
      <c r="E132" s="71"/>
      <c r="F132" s="71"/>
    </row>
    <row r="133" spans="1:6">
      <c r="A133" s="17"/>
      <c r="B133" s="17"/>
      <c r="C133" s="71"/>
      <c r="D133" s="71"/>
      <c r="E133" s="71"/>
      <c r="F133" s="71"/>
    </row>
    <row r="134" spans="1:6">
      <c r="A134" s="17"/>
      <c r="B134" s="17"/>
      <c r="C134" s="71"/>
      <c r="D134" s="71"/>
      <c r="E134" s="71"/>
      <c r="F134" s="71"/>
    </row>
    <row r="135" spans="1:6">
      <c r="A135" s="17"/>
      <c r="B135" s="17"/>
      <c r="C135" s="71"/>
      <c r="D135" s="71"/>
      <c r="E135" s="71"/>
      <c r="F135" s="71"/>
    </row>
    <row r="136" spans="1:6">
      <c r="A136" s="17"/>
      <c r="B136" s="17"/>
      <c r="C136" s="71"/>
      <c r="D136" s="71"/>
      <c r="E136" s="71"/>
      <c r="F136" s="71"/>
    </row>
    <row r="137" spans="1:6">
      <c r="A137" s="17"/>
      <c r="B137" s="17"/>
      <c r="C137" s="71"/>
      <c r="D137" s="71"/>
      <c r="E137" s="71"/>
      <c r="F137" s="71"/>
    </row>
    <row r="138" spans="1:6">
      <c r="A138" s="17"/>
      <c r="B138" s="17"/>
      <c r="C138" s="71"/>
      <c r="D138" s="71"/>
      <c r="E138" s="71"/>
      <c r="F138" s="71"/>
    </row>
    <row r="139" spans="1:6">
      <c r="A139" s="17"/>
      <c r="B139" s="17"/>
      <c r="C139" s="71"/>
      <c r="D139" s="71"/>
      <c r="E139" s="71"/>
      <c r="F139" s="71"/>
    </row>
    <row r="140" spans="1:6">
      <c r="A140" s="17"/>
      <c r="B140" s="17"/>
      <c r="C140" s="71"/>
      <c r="D140" s="71"/>
      <c r="E140" s="71"/>
      <c r="F140" s="71"/>
    </row>
    <row r="141" spans="1:6">
      <c r="A141" s="17"/>
      <c r="B141" s="17"/>
      <c r="C141" s="71"/>
      <c r="D141" s="71"/>
      <c r="E141" s="71"/>
      <c r="F141" s="71"/>
    </row>
    <row r="142" spans="1:6">
      <c r="A142" s="17"/>
      <c r="B142" s="17"/>
      <c r="C142" s="71"/>
      <c r="D142" s="71"/>
      <c r="E142" s="71"/>
      <c r="F142" s="71"/>
    </row>
    <row r="143" spans="1:6">
      <c r="A143" s="17"/>
      <c r="B143" s="17"/>
      <c r="C143" s="71"/>
      <c r="D143" s="71"/>
      <c r="E143" s="71"/>
      <c r="F143" s="71"/>
    </row>
    <row r="144" spans="1:6">
      <c r="A144" s="17"/>
      <c r="B144" s="17"/>
      <c r="C144" s="71"/>
      <c r="D144" s="71"/>
      <c r="E144" s="71"/>
      <c r="F144" s="71"/>
    </row>
    <row r="145" spans="1:6">
      <c r="A145" s="17"/>
      <c r="B145" s="17"/>
      <c r="C145" s="71"/>
      <c r="D145" s="71"/>
      <c r="E145" s="71"/>
      <c r="F145" s="71"/>
    </row>
    <row r="146" spans="1:6">
      <c r="A146" s="17"/>
      <c r="B146" s="17"/>
      <c r="C146" s="71"/>
      <c r="D146" s="71"/>
      <c r="E146" s="71"/>
      <c r="F146" s="71"/>
    </row>
    <row r="147" spans="1:6">
      <c r="A147" s="17"/>
      <c r="B147" s="17"/>
      <c r="C147" s="71"/>
      <c r="D147" s="71"/>
      <c r="E147" s="71"/>
      <c r="F147" s="71"/>
    </row>
    <row r="148" spans="1:6">
      <c r="A148" s="17"/>
      <c r="B148" s="17"/>
      <c r="C148" s="71"/>
      <c r="D148" s="71"/>
      <c r="E148" s="71"/>
      <c r="F148" s="71"/>
    </row>
    <row r="149" spans="1:6">
      <c r="A149" s="17"/>
      <c r="B149" s="17"/>
      <c r="C149" s="71"/>
      <c r="D149" s="71"/>
      <c r="E149" s="71"/>
      <c r="F149" s="71"/>
    </row>
    <row r="150" spans="1:6">
      <c r="A150" s="17"/>
      <c r="B150" s="17"/>
      <c r="C150" s="71"/>
      <c r="D150" s="71"/>
      <c r="E150" s="71"/>
      <c r="F150" s="71"/>
    </row>
    <row r="151" spans="1:6">
      <c r="A151" s="17"/>
      <c r="B151" s="17"/>
      <c r="C151" s="71"/>
      <c r="D151" s="71"/>
      <c r="E151" s="71"/>
      <c r="F151" s="71"/>
    </row>
    <row r="152" spans="1:6">
      <c r="A152" s="17"/>
      <c r="B152" s="17"/>
      <c r="C152" s="71"/>
      <c r="D152" s="71"/>
      <c r="E152" s="71"/>
      <c r="F152" s="71"/>
    </row>
    <row r="153" spans="1:6">
      <c r="A153" s="17"/>
      <c r="B153" s="17"/>
      <c r="C153" s="71"/>
      <c r="D153" s="71"/>
      <c r="E153" s="71"/>
      <c r="F153" s="71"/>
    </row>
    <row r="154" spans="1:6">
      <c r="A154" s="17"/>
      <c r="B154" s="17"/>
      <c r="C154" s="71"/>
      <c r="D154" s="71"/>
      <c r="E154" s="71"/>
      <c r="F154" s="71"/>
    </row>
    <row r="155" spans="1:6">
      <c r="A155" s="17"/>
      <c r="B155" s="17"/>
      <c r="C155" s="71"/>
      <c r="D155" s="71"/>
      <c r="E155" s="71"/>
      <c r="F155" s="71"/>
    </row>
    <row r="156" spans="1:6">
      <c r="A156" s="17"/>
      <c r="B156" s="17"/>
      <c r="C156" s="71"/>
      <c r="D156" s="71"/>
      <c r="E156" s="71"/>
      <c r="F156" s="71"/>
    </row>
    <row r="157" spans="1:6">
      <c r="A157" s="17"/>
      <c r="B157" s="17"/>
      <c r="C157" s="71"/>
      <c r="D157" s="71"/>
      <c r="E157" s="71"/>
      <c r="F157" s="71"/>
    </row>
    <row r="158" spans="1:6">
      <c r="A158" s="17"/>
      <c r="B158" s="17"/>
      <c r="C158" s="71"/>
      <c r="D158" s="71"/>
      <c r="E158" s="71"/>
      <c r="F158" s="71"/>
    </row>
    <row r="159" spans="1:6">
      <c r="A159" s="17"/>
      <c r="B159" s="17"/>
      <c r="C159" s="71"/>
      <c r="D159" s="71"/>
      <c r="E159" s="71"/>
      <c r="F159" s="71"/>
    </row>
    <row r="160" spans="1:6">
      <c r="A160" s="17"/>
      <c r="B160" s="17"/>
      <c r="C160" s="71"/>
      <c r="D160" s="71"/>
      <c r="E160" s="71"/>
      <c r="F160" s="71"/>
    </row>
    <row r="161" spans="1:6">
      <c r="A161" s="17"/>
      <c r="B161" s="17"/>
      <c r="C161" s="71"/>
      <c r="D161" s="71"/>
      <c r="E161" s="71"/>
      <c r="F161" s="71"/>
    </row>
    <row r="162" spans="1:6">
      <c r="A162" s="17"/>
      <c r="B162" s="17"/>
      <c r="C162" s="71"/>
      <c r="D162" s="71"/>
      <c r="E162" s="71"/>
      <c r="F162" s="71"/>
    </row>
    <row r="163" spans="1:6">
      <c r="A163" s="17"/>
      <c r="B163" s="17"/>
      <c r="C163" s="71"/>
      <c r="D163" s="71"/>
      <c r="E163" s="71"/>
      <c r="F163" s="71"/>
    </row>
    <row r="164" spans="1:6">
      <c r="A164" s="17"/>
      <c r="B164" s="17"/>
      <c r="C164" s="71"/>
      <c r="D164" s="71"/>
      <c r="E164" s="71"/>
      <c r="F164" s="71"/>
    </row>
    <row r="165" spans="1:6">
      <c r="A165" s="17"/>
      <c r="B165" s="17"/>
      <c r="C165" s="71"/>
      <c r="D165" s="71"/>
      <c r="E165" s="71"/>
      <c r="F165" s="71"/>
    </row>
    <row r="166" spans="1:6">
      <c r="A166" s="17"/>
      <c r="B166" s="17"/>
      <c r="C166" s="71"/>
      <c r="D166" s="71"/>
      <c r="E166" s="71"/>
      <c r="F166" s="71"/>
    </row>
    <row r="167" spans="1:6">
      <c r="A167" s="17"/>
      <c r="B167" s="17"/>
      <c r="C167" s="71"/>
      <c r="D167" s="71"/>
      <c r="E167" s="71"/>
      <c r="F167" s="71"/>
    </row>
    <row r="168" spans="1:6">
      <c r="A168" s="17"/>
      <c r="B168" s="17"/>
      <c r="C168" s="71"/>
      <c r="D168" s="71"/>
      <c r="E168" s="71"/>
      <c r="F168" s="71"/>
    </row>
    <row r="169" spans="1:6">
      <c r="A169" s="17"/>
      <c r="B169" s="17"/>
      <c r="C169" s="71"/>
      <c r="D169" s="71"/>
      <c r="E169" s="71"/>
      <c r="F169" s="71"/>
    </row>
    <row r="170" spans="1:6">
      <c r="A170" s="17"/>
      <c r="B170" s="17"/>
      <c r="C170" s="71"/>
      <c r="D170" s="71"/>
      <c r="E170" s="71"/>
      <c r="F170" s="71"/>
    </row>
    <row r="171" spans="1:6">
      <c r="A171" s="17"/>
      <c r="B171" s="17"/>
      <c r="C171" s="71"/>
      <c r="D171" s="71"/>
      <c r="E171" s="71"/>
      <c r="F171" s="71"/>
    </row>
    <row r="172" spans="1:6">
      <c r="A172" s="17"/>
      <c r="B172" s="17"/>
      <c r="C172" s="71"/>
      <c r="D172" s="71"/>
      <c r="E172" s="71"/>
      <c r="F172" s="71"/>
    </row>
    <row r="173" spans="1:6">
      <c r="A173" s="17"/>
      <c r="B173" s="17"/>
      <c r="C173" s="71"/>
      <c r="D173" s="71"/>
      <c r="E173" s="71"/>
      <c r="F173" s="71"/>
    </row>
    <row r="174" spans="1:6">
      <c r="A174" s="17"/>
      <c r="B174" s="17"/>
      <c r="C174" s="71"/>
      <c r="D174" s="71"/>
      <c r="E174" s="71"/>
      <c r="F174" s="71"/>
    </row>
    <row r="175" spans="1:6">
      <c r="A175" s="17"/>
      <c r="B175" s="17"/>
      <c r="C175" s="71"/>
      <c r="D175" s="71"/>
      <c r="E175" s="71"/>
      <c r="F175" s="71"/>
    </row>
    <row r="176" spans="1:6">
      <c r="A176" s="17"/>
      <c r="B176" s="17"/>
      <c r="C176" s="71"/>
      <c r="D176" s="71"/>
      <c r="E176" s="71"/>
      <c r="F176" s="71"/>
    </row>
    <row r="177" spans="1:6">
      <c r="A177" s="17"/>
      <c r="B177" s="17"/>
      <c r="C177" s="71"/>
      <c r="D177" s="71"/>
      <c r="E177" s="71"/>
      <c r="F177" s="71"/>
    </row>
    <row r="178" spans="1:6">
      <c r="A178" s="17"/>
      <c r="B178" s="17"/>
      <c r="C178" s="71"/>
      <c r="D178" s="71"/>
      <c r="E178" s="71"/>
      <c r="F178" s="71"/>
    </row>
    <row r="179" spans="1:6">
      <c r="A179" s="17"/>
      <c r="B179" s="17"/>
      <c r="C179" s="71"/>
      <c r="D179" s="71"/>
      <c r="E179" s="71"/>
      <c r="F179" s="71"/>
    </row>
    <row r="180" spans="1:6">
      <c r="A180" s="17"/>
      <c r="B180" s="17"/>
      <c r="C180" s="71"/>
      <c r="D180" s="71"/>
      <c r="E180" s="71"/>
      <c r="F180" s="71"/>
    </row>
    <row r="181" spans="1:6">
      <c r="A181" s="17"/>
      <c r="B181" s="17"/>
      <c r="C181" s="71"/>
      <c r="D181" s="71"/>
      <c r="E181" s="71"/>
      <c r="F181" s="71"/>
    </row>
    <row r="182" spans="1:6">
      <c r="A182" s="17"/>
      <c r="B182" s="17"/>
      <c r="C182" s="71"/>
      <c r="D182" s="71"/>
      <c r="E182" s="71"/>
      <c r="F182" s="71"/>
    </row>
    <row r="183" spans="1:6">
      <c r="A183" s="17"/>
      <c r="B183" s="17"/>
      <c r="C183" s="71"/>
      <c r="D183" s="71"/>
      <c r="E183" s="71"/>
      <c r="F183" s="71"/>
    </row>
    <row r="184" spans="1:6">
      <c r="A184" s="17"/>
      <c r="B184" s="17"/>
      <c r="C184" s="71"/>
      <c r="D184" s="71"/>
      <c r="E184" s="71"/>
      <c r="F184" s="71"/>
    </row>
    <row r="185" spans="1:6">
      <c r="A185" s="17"/>
      <c r="B185" s="17"/>
      <c r="C185" s="71"/>
      <c r="D185" s="71"/>
      <c r="E185" s="71"/>
      <c r="F185" s="71"/>
    </row>
    <row r="186" spans="1:6">
      <c r="A186" s="17"/>
      <c r="B186" s="17"/>
      <c r="C186" s="71"/>
      <c r="D186" s="71"/>
      <c r="E186" s="71"/>
      <c r="F186" s="71"/>
    </row>
    <row r="187" spans="1:6">
      <c r="A187" s="17"/>
      <c r="B187" s="17"/>
      <c r="C187" s="71"/>
      <c r="D187" s="71"/>
      <c r="E187" s="71"/>
      <c r="F187" s="71"/>
    </row>
    <row r="188" spans="1:6">
      <c r="A188" s="17"/>
      <c r="B188" s="17"/>
      <c r="C188" s="71"/>
      <c r="D188" s="71"/>
      <c r="E188" s="71"/>
      <c r="F188" s="71"/>
    </row>
    <row r="189" spans="1:6">
      <c r="A189" s="17"/>
      <c r="B189" s="17"/>
      <c r="C189" s="71"/>
      <c r="D189" s="71"/>
      <c r="E189" s="71"/>
      <c r="F189" s="71"/>
    </row>
    <row r="190" spans="1:6">
      <c r="A190" s="17"/>
      <c r="B190" s="17"/>
      <c r="C190" s="71"/>
      <c r="D190" s="71"/>
      <c r="E190" s="71"/>
      <c r="F190" s="71"/>
    </row>
    <row r="191" spans="1:6">
      <c r="A191" s="17"/>
      <c r="B191" s="17"/>
      <c r="C191" s="71"/>
      <c r="D191" s="71"/>
      <c r="E191" s="71"/>
      <c r="F191" s="71"/>
    </row>
    <row r="192" spans="1:6">
      <c r="A192" s="17"/>
      <c r="B192" s="17"/>
      <c r="C192" s="71"/>
      <c r="D192" s="71"/>
      <c r="E192" s="71"/>
      <c r="F192" s="71"/>
    </row>
    <row r="193" spans="1:6">
      <c r="A193" s="17"/>
      <c r="B193" s="17"/>
      <c r="C193" s="71"/>
      <c r="D193" s="71"/>
      <c r="E193" s="71"/>
      <c r="F193" s="71"/>
    </row>
    <row r="194" spans="1:6">
      <c r="A194" s="17"/>
      <c r="B194" s="17"/>
      <c r="C194" s="71"/>
      <c r="D194" s="71"/>
      <c r="E194" s="71"/>
      <c r="F194" s="71"/>
    </row>
    <row r="195" spans="1:6">
      <c r="A195" s="17"/>
      <c r="B195" s="17"/>
      <c r="C195" s="71"/>
      <c r="D195" s="71"/>
      <c r="E195" s="71"/>
      <c r="F195" s="71"/>
    </row>
    <row r="196" spans="1:6">
      <c r="A196" s="17"/>
      <c r="B196" s="17"/>
      <c r="C196" s="71"/>
      <c r="D196" s="71"/>
      <c r="E196" s="71"/>
      <c r="F196" s="71"/>
    </row>
    <row r="197" spans="1:6">
      <c r="A197" s="17"/>
      <c r="B197" s="17"/>
      <c r="C197" s="71"/>
      <c r="D197" s="71"/>
      <c r="E197" s="71"/>
      <c r="F197" s="71"/>
    </row>
    <row r="198" spans="1:6">
      <c r="A198" s="17"/>
      <c r="B198" s="17"/>
      <c r="C198" s="71"/>
      <c r="D198" s="71"/>
      <c r="E198" s="71"/>
      <c r="F198" s="71"/>
    </row>
    <row r="199" spans="1:6">
      <c r="A199" s="17"/>
      <c r="B199" s="17"/>
      <c r="C199" s="71"/>
      <c r="D199" s="71"/>
      <c r="E199" s="71"/>
      <c r="F199" s="71"/>
    </row>
    <row r="200" spans="1:6">
      <c r="A200" s="17"/>
      <c r="B200" s="17"/>
      <c r="C200" s="71"/>
      <c r="D200" s="71"/>
      <c r="E200" s="71"/>
      <c r="F200" s="71"/>
    </row>
    <row r="201" spans="1:6">
      <c r="A201" s="17"/>
      <c r="B201" s="17"/>
      <c r="C201" s="71"/>
      <c r="D201" s="71"/>
      <c r="E201" s="71"/>
      <c r="F201" s="71"/>
    </row>
    <row r="202" spans="1:6">
      <c r="A202" s="17"/>
      <c r="B202" s="17"/>
      <c r="C202" s="71"/>
      <c r="D202" s="71"/>
      <c r="E202" s="71"/>
      <c r="F202" s="71"/>
    </row>
    <row r="203" spans="1:6">
      <c r="A203" s="17"/>
      <c r="B203" s="17"/>
      <c r="C203" s="71"/>
      <c r="D203" s="71"/>
      <c r="E203" s="71"/>
      <c r="F203" s="71"/>
    </row>
    <row r="204" spans="1:6">
      <c r="A204" s="17"/>
      <c r="B204" s="17"/>
      <c r="C204" s="71"/>
      <c r="D204" s="71"/>
      <c r="E204" s="71"/>
      <c r="F204" s="71"/>
    </row>
    <row r="205" spans="1:6">
      <c r="A205" s="17"/>
      <c r="B205" s="17"/>
      <c r="C205" s="71"/>
      <c r="D205" s="71"/>
      <c r="E205" s="71"/>
      <c r="F205" s="71"/>
    </row>
    <row r="206" spans="1:6">
      <c r="A206" s="17"/>
      <c r="B206" s="17"/>
      <c r="C206" s="71"/>
      <c r="D206" s="71"/>
      <c r="E206" s="71"/>
      <c r="F206" s="71"/>
    </row>
    <row r="207" spans="1:6">
      <c r="A207" s="17"/>
      <c r="B207" s="17"/>
      <c r="C207" s="71"/>
      <c r="D207" s="71"/>
      <c r="E207" s="71"/>
      <c r="F207" s="71"/>
    </row>
    <row r="208" spans="1:6">
      <c r="A208" s="17"/>
      <c r="B208" s="17"/>
      <c r="C208" s="71"/>
      <c r="D208" s="71"/>
      <c r="E208" s="71"/>
      <c r="F208" s="71"/>
    </row>
    <row r="209" spans="1:6">
      <c r="A209" s="17"/>
      <c r="B209" s="17"/>
      <c r="C209" s="71"/>
      <c r="D209" s="71"/>
      <c r="E209" s="71"/>
      <c r="F209" s="71"/>
    </row>
    <row r="210" spans="1:6">
      <c r="A210" s="17"/>
      <c r="B210" s="17"/>
      <c r="C210" s="71"/>
      <c r="D210" s="71"/>
      <c r="E210" s="71"/>
      <c r="F210" s="71"/>
    </row>
    <row r="211" spans="1:6">
      <c r="A211" s="17"/>
      <c r="B211" s="17"/>
      <c r="C211" s="71"/>
      <c r="D211" s="71"/>
      <c r="E211" s="71"/>
      <c r="F211" s="71"/>
    </row>
    <row r="212" spans="1:6">
      <c r="A212" s="17"/>
      <c r="B212" s="17"/>
      <c r="C212" s="71"/>
      <c r="D212" s="71"/>
      <c r="E212" s="71"/>
      <c r="F212" s="71"/>
    </row>
    <row r="213" spans="1:6">
      <c r="A213" s="17"/>
      <c r="B213" s="17"/>
      <c r="C213" s="71"/>
      <c r="D213" s="71"/>
      <c r="E213" s="71"/>
      <c r="F213" s="71"/>
    </row>
    <row r="214" spans="1:6">
      <c r="A214" s="17"/>
      <c r="B214" s="17"/>
      <c r="C214" s="71"/>
      <c r="D214" s="71"/>
      <c r="E214" s="71"/>
      <c r="F214" s="71"/>
    </row>
    <row r="215" spans="1:6">
      <c r="A215" s="17"/>
      <c r="B215" s="17"/>
      <c r="C215" s="71"/>
      <c r="D215" s="71"/>
      <c r="E215" s="71"/>
      <c r="F215" s="71"/>
    </row>
    <row r="216" spans="1:6">
      <c r="A216" s="17"/>
      <c r="B216" s="17"/>
      <c r="C216" s="71"/>
      <c r="D216" s="71"/>
      <c r="E216" s="71"/>
      <c r="F216" s="71"/>
    </row>
    <row r="217" spans="1:6">
      <c r="A217" s="17"/>
      <c r="B217" s="17"/>
      <c r="C217" s="71"/>
      <c r="D217" s="71"/>
      <c r="E217" s="71"/>
      <c r="F217" s="71"/>
    </row>
    <row r="218" spans="1:6">
      <c r="A218" s="17"/>
      <c r="B218" s="17"/>
      <c r="C218" s="71"/>
      <c r="D218" s="71"/>
      <c r="E218" s="71"/>
      <c r="F218" s="71"/>
    </row>
    <row r="219" spans="1:6">
      <c r="A219" s="17"/>
      <c r="B219" s="17"/>
      <c r="C219" s="71"/>
      <c r="D219" s="71"/>
      <c r="E219" s="71"/>
      <c r="F219" s="71"/>
    </row>
    <row r="220" spans="1:6">
      <c r="A220" s="17"/>
      <c r="B220" s="17"/>
      <c r="C220" s="71"/>
      <c r="D220" s="71"/>
      <c r="E220" s="71"/>
      <c r="F220" s="71"/>
    </row>
    <row r="221" spans="1:6">
      <c r="A221" s="17"/>
      <c r="B221" s="17"/>
      <c r="C221" s="71"/>
      <c r="D221" s="71"/>
      <c r="E221" s="71"/>
      <c r="F221" s="71"/>
    </row>
    <row r="222" spans="1:6">
      <c r="A222" s="17"/>
      <c r="B222" s="17"/>
      <c r="C222" s="71"/>
      <c r="D222" s="71"/>
      <c r="E222" s="71"/>
      <c r="F222" s="71"/>
    </row>
    <row r="223" spans="1:6">
      <c r="A223" s="17"/>
      <c r="B223" s="17"/>
      <c r="C223" s="71"/>
      <c r="D223" s="71"/>
      <c r="E223" s="71"/>
      <c r="F223" s="71"/>
    </row>
    <row r="224" spans="1:6">
      <c r="A224" s="17"/>
      <c r="B224" s="17"/>
      <c r="C224" s="71"/>
      <c r="D224" s="71"/>
      <c r="E224" s="71"/>
      <c r="F224" s="71"/>
    </row>
    <row r="225" spans="1:6">
      <c r="A225" s="17"/>
      <c r="B225" s="17"/>
      <c r="C225" s="71"/>
      <c r="D225" s="71"/>
      <c r="E225" s="71"/>
      <c r="F225" s="71"/>
    </row>
    <row r="226" spans="1:6">
      <c r="A226" s="17"/>
      <c r="B226" s="17"/>
      <c r="C226" s="71"/>
      <c r="D226" s="71"/>
      <c r="E226" s="71"/>
      <c r="F226" s="71"/>
    </row>
    <row r="227" spans="1:6">
      <c r="A227" s="17"/>
      <c r="B227" s="17"/>
      <c r="C227" s="71"/>
      <c r="D227" s="71"/>
      <c r="E227" s="71"/>
      <c r="F227" s="71"/>
    </row>
    <row r="228" spans="1:6">
      <c r="A228" s="17"/>
      <c r="B228" s="17"/>
      <c r="C228" s="71"/>
      <c r="D228" s="71"/>
      <c r="E228" s="71"/>
      <c r="F228" s="71"/>
    </row>
    <row r="229" spans="1:6">
      <c r="A229" s="17"/>
      <c r="B229" s="17"/>
      <c r="C229" s="71"/>
      <c r="D229" s="71"/>
      <c r="E229" s="71"/>
      <c r="F229" s="71"/>
    </row>
    <row r="230" spans="1:6">
      <c r="A230" s="17"/>
      <c r="B230" s="17"/>
      <c r="C230" s="71"/>
      <c r="D230" s="71"/>
      <c r="E230" s="71"/>
      <c r="F230" s="71"/>
    </row>
    <row r="231" spans="1:6">
      <c r="A231" s="17"/>
      <c r="B231" s="17"/>
      <c r="C231" s="71"/>
      <c r="D231" s="71"/>
      <c r="E231" s="71"/>
      <c r="F231" s="71"/>
    </row>
    <row r="232" spans="1:6">
      <c r="A232" s="17"/>
      <c r="B232" s="17"/>
      <c r="C232" s="71"/>
      <c r="D232" s="71"/>
      <c r="E232" s="71"/>
      <c r="F232" s="71"/>
    </row>
    <row r="233" spans="1:6">
      <c r="A233" s="17"/>
      <c r="B233" s="17"/>
      <c r="C233" s="71"/>
      <c r="D233" s="71"/>
      <c r="E233" s="71"/>
      <c r="F233" s="71"/>
    </row>
    <row r="234" spans="1:6">
      <c r="A234" s="17"/>
      <c r="B234" s="17"/>
      <c r="C234" s="71"/>
      <c r="D234" s="71"/>
      <c r="E234" s="71"/>
      <c r="F234" s="71"/>
    </row>
    <row r="235" spans="1:6">
      <c r="A235" s="17"/>
      <c r="B235" s="17"/>
      <c r="C235" s="71"/>
      <c r="D235" s="71"/>
      <c r="E235" s="71"/>
      <c r="F235" s="71"/>
    </row>
    <row r="236" spans="1:6">
      <c r="A236" s="17"/>
      <c r="B236" s="17"/>
      <c r="C236" s="71"/>
      <c r="D236" s="71"/>
      <c r="E236" s="71"/>
      <c r="F236" s="71"/>
    </row>
    <row r="237" spans="1:6">
      <c r="A237" s="17"/>
      <c r="B237" s="17"/>
      <c r="C237" s="71"/>
      <c r="D237" s="71"/>
      <c r="E237" s="71"/>
      <c r="F237" s="71"/>
    </row>
    <row r="238" spans="1:6">
      <c r="A238" s="17"/>
      <c r="B238" s="17"/>
      <c r="C238" s="71"/>
      <c r="D238" s="71"/>
      <c r="E238" s="71"/>
      <c r="F238" s="71"/>
    </row>
    <row r="239" spans="1:6">
      <c r="A239" s="17"/>
      <c r="B239" s="17"/>
      <c r="C239" s="71"/>
      <c r="D239" s="71"/>
      <c r="E239" s="71"/>
      <c r="F239" s="71"/>
    </row>
    <row r="240" spans="1:6">
      <c r="A240" s="17"/>
      <c r="B240" s="17"/>
      <c r="C240" s="71"/>
      <c r="D240" s="71"/>
      <c r="E240" s="71"/>
      <c r="F240" s="71"/>
    </row>
    <row r="241" spans="1:6">
      <c r="A241" s="17"/>
      <c r="B241" s="17"/>
      <c r="C241" s="71"/>
      <c r="D241" s="71"/>
      <c r="E241" s="71"/>
      <c r="F241" s="71"/>
    </row>
    <row r="242" spans="1:6">
      <c r="A242" s="17"/>
      <c r="B242" s="17"/>
      <c r="C242" s="71"/>
      <c r="D242" s="71"/>
      <c r="E242" s="71"/>
      <c r="F242" s="71"/>
    </row>
    <row r="243" spans="1:6">
      <c r="A243" s="17"/>
      <c r="B243" s="17"/>
      <c r="C243" s="71"/>
      <c r="D243" s="71"/>
      <c r="E243" s="71"/>
      <c r="F243" s="71"/>
    </row>
    <row r="244" spans="1:6">
      <c r="A244" s="17"/>
      <c r="B244" s="17"/>
      <c r="C244" s="71"/>
      <c r="D244" s="71"/>
      <c r="E244" s="71"/>
      <c r="F244" s="71"/>
    </row>
    <row r="245" spans="1:6">
      <c r="A245" s="17"/>
      <c r="B245" s="17"/>
      <c r="C245" s="71"/>
      <c r="D245" s="71"/>
      <c r="E245" s="71"/>
      <c r="F245" s="71"/>
    </row>
    <row r="246" spans="1:6">
      <c r="A246" s="17"/>
      <c r="B246" s="17"/>
      <c r="C246" s="71"/>
      <c r="D246" s="71"/>
      <c r="E246" s="71"/>
      <c r="F246" s="71"/>
    </row>
    <row r="247" spans="1:6">
      <c r="A247" s="17"/>
      <c r="B247" s="17"/>
      <c r="C247" s="71"/>
      <c r="D247" s="71"/>
      <c r="E247" s="71"/>
      <c r="F247" s="71"/>
    </row>
    <row r="248" spans="1:6">
      <c r="A248" s="17"/>
      <c r="B248" s="17"/>
      <c r="C248" s="71"/>
      <c r="D248" s="71"/>
      <c r="E248" s="71"/>
      <c r="F248" s="71"/>
    </row>
    <row r="249" spans="1:6">
      <c r="A249" s="17"/>
      <c r="B249" s="17"/>
      <c r="C249" s="71"/>
      <c r="D249" s="71"/>
      <c r="E249" s="71"/>
      <c r="F249" s="71"/>
    </row>
    <row r="250" spans="1:6">
      <c r="A250" s="17"/>
      <c r="B250" s="17"/>
      <c r="C250" s="71"/>
      <c r="D250" s="71"/>
      <c r="E250" s="71"/>
      <c r="F250" s="71"/>
    </row>
    <row r="251" spans="1:6">
      <c r="A251" s="17"/>
      <c r="B251" s="17"/>
      <c r="C251" s="71"/>
      <c r="D251" s="71"/>
      <c r="E251" s="71"/>
      <c r="F251" s="71"/>
    </row>
    <row r="252" spans="1:6">
      <c r="A252" s="17"/>
      <c r="B252" s="17"/>
      <c r="C252" s="71"/>
      <c r="D252" s="71"/>
      <c r="E252" s="71"/>
      <c r="F252" s="71"/>
    </row>
    <row r="253" spans="1:6">
      <c r="A253" s="17"/>
      <c r="B253" s="17"/>
      <c r="C253" s="71"/>
      <c r="D253" s="71"/>
      <c r="E253" s="71"/>
      <c r="F253" s="71"/>
    </row>
    <row r="254" spans="1:6">
      <c r="A254" s="17"/>
      <c r="B254" s="17"/>
      <c r="C254" s="71"/>
      <c r="D254" s="71"/>
      <c r="E254" s="71"/>
      <c r="F254" s="71"/>
    </row>
    <row r="255" spans="1:6">
      <c r="A255" s="17"/>
      <c r="B255" s="17"/>
      <c r="C255" s="71"/>
      <c r="D255" s="71"/>
      <c r="E255" s="71"/>
      <c r="F255" s="71"/>
    </row>
    <row r="256" spans="1:6">
      <c r="A256" s="17"/>
      <c r="B256" s="17"/>
      <c r="C256" s="71"/>
      <c r="D256" s="71"/>
      <c r="E256" s="71"/>
      <c r="F256" s="71"/>
    </row>
    <row r="257" spans="1:6">
      <c r="A257" s="17"/>
      <c r="B257" s="17"/>
      <c r="C257" s="71"/>
      <c r="D257" s="71"/>
      <c r="E257" s="71"/>
      <c r="F257" s="71"/>
    </row>
    <row r="258" spans="1:6">
      <c r="A258" s="17"/>
      <c r="B258" s="17"/>
      <c r="C258" s="71"/>
      <c r="D258" s="71"/>
      <c r="E258" s="71"/>
      <c r="F258" s="71"/>
    </row>
    <row r="259" spans="1:6">
      <c r="A259" s="17"/>
      <c r="B259" s="17"/>
      <c r="C259" s="71"/>
      <c r="D259" s="71"/>
      <c r="E259" s="71"/>
      <c r="F259" s="71"/>
    </row>
    <row r="260" spans="1:6">
      <c r="A260" s="17"/>
      <c r="B260" s="17"/>
      <c r="C260" s="71"/>
      <c r="D260" s="71"/>
      <c r="E260" s="71"/>
      <c r="F260" s="71"/>
    </row>
    <row r="261" spans="1:6">
      <c r="A261" s="17"/>
      <c r="B261" s="17"/>
      <c r="C261" s="71"/>
      <c r="D261" s="71"/>
      <c r="E261" s="71"/>
      <c r="F261" s="71"/>
    </row>
    <row r="262" spans="1:6">
      <c r="A262" s="17"/>
      <c r="B262" s="17"/>
      <c r="C262" s="71"/>
      <c r="D262" s="71"/>
      <c r="E262" s="71"/>
      <c r="F262" s="71"/>
    </row>
    <row r="263" spans="1:6">
      <c r="A263" s="17"/>
      <c r="B263" s="17"/>
      <c r="C263" s="71"/>
      <c r="D263" s="71"/>
      <c r="E263" s="71"/>
      <c r="F263" s="71"/>
    </row>
    <row r="264" spans="1:6">
      <c r="A264" s="17"/>
      <c r="B264" s="17"/>
      <c r="C264" s="71"/>
      <c r="D264" s="71"/>
      <c r="E264" s="71"/>
      <c r="F264" s="71"/>
    </row>
    <row r="265" spans="1:6">
      <c r="A265" s="17"/>
      <c r="B265" s="17"/>
      <c r="C265" s="71"/>
      <c r="D265" s="71"/>
      <c r="E265" s="71"/>
      <c r="F265" s="71"/>
    </row>
    <row r="266" spans="1:6">
      <c r="A266" s="17"/>
      <c r="B266" s="17"/>
      <c r="C266" s="71"/>
      <c r="D266" s="71"/>
      <c r="E266" s="71"/>
      <c r="F266" s="71"/>
    </row>
    <row r="267" spans="1:6">
      <c r="A267" s="17"/>
      <c r="B267" s="17"/>
      <c r="C267" s="71"/>
      <c r="D267" s="71"/>
      <c r="E267" s="71"/>
      <c r="F267" s="71"/>
    </row>
    <row r="268" spans="1:6">
      <c r="A268" s="17"/>
      <c r="B268" s="17"/>
      <c r="C268" s="71"/>
      <c r="D268" s="71"/>
      <c r="E268" s="71"/>
      <c r="F268" s="71"/>
    </row>
    <row r="269" spans="1:6">
      <c r="A269" s="17"/>
      <c r="B269" s="17"/>
      <c r="C269" s="71"/>
      <c r="D269" s="71"/>
      <c r="E269" s="71"/>
      <c r="F269" s="71"/>
    </row>
    <row r="270" spans="1:6">
      <c r="A270" s="17"/>
      <c r="B270" s="17"/>
      <c r="C270" s="71"/>
      <c r="D270" s="71"/>
      <c r="E270" s="71"/>
      <c r="F270" s="71"/>
    </row>
    <row r="271" spans="1:6">
      <c r="A271" s="17"/>
      <c r="B271" s="17"/>
      <c r="C271" s="71"/>
      <c r="D271" s="71"/>
      <c r="E271" s="71"/>
      <c r="F271" s="71"/>
    </row>
    <row r="272" spans="1:6">
      <c r="A272" s="17"/>
      <c r="B272" s="17"/>
      <c r="C272" s="71"/>
      <c r="D272" s="71"/>
      <c r="E272" s="71"/>
      <c r="F272" s="71"/>
    </row>
    <row r="273" spans="1:6">
      <c r="A273" s="17"/>
      <c r="B273" s="17"/>
      <c r="C273" s="71"/>
      <c r="D273" s="71"/>
      <c r="E273" s="71"/>
      <c r="F273" s="71"/>
    </row>
    <row r="274" spans="1:6">
      <c r="A274" s="17"/>
      <c r="B274" s="17"/>
      <c r="C274" s="71"/>
      <c r="D274" s="71"/>
      <c r="E274" s="71"/>
      <c r="F274" s="71"/>
    </row>
    <row r="275" spans="1:6">
      <c r="A275" s="17"/>
      <c r="B275" s="17"/>
      <c r="C275" s="71"/>
      <c r="D275" s="71"/>
      <c r="E275" s="71"/>
      <c r="F275" s="71"/>
    </row>
    <row r="276" spans="1:6">
      <c r="A276" s="17"/>
      <c r="B276" s="17"/>
      <c r="C276" s="71"/>
      <c r="D276" s="71"/>
      <c r="E276" s="71"/>
      <c r="F276" s="71"/>
    </row>
    <row r="277" spans="1:6">
      <c r="A277" s="17"/>
      <c r="B277" s="17"/>
      <c r="C277" s="71"/>
      <c r="D277" s="71"/>
      <c r="E277" s="71"/>
      <c r="F277" s="71"/>
    </row>
    <row r="278" spans="1:6">
      <c r="A278" s="17"/>
      <c r="B278" s="17"/>
      <c r="C278" s="71"/>
      <c r="D278" s="71"/>
      <c r="E278" s="71"/>
      <c r="F278" s="71"/>
    </row>
    <row r="279" spans="1:6">
      <c r="A279" s="17"/>
      <c r="B279" s="17"/>
      <c r="C279" s="71"/>
      <c r="D279" s="71"/>
      <c r="E279" s="71"/>
      <c r="F279" s="71"/>
    </row>
    <row r="280" spans="1:6">
      <c r="A280" s="17"/>
      <c r="B280" s="17"/>
      <c r="C280" s="71"/>
      <c r="D280" s="71"/>
      <c r="E280" s="71"/>
      <c r="F280" s="71"/>
    </row>
    <row r="281" spans="1:6">
      <c r="A281" s="17"/>
      <c r="B281" s="17"/>
      <c r="C281" s="71"/>
      <c r="D281" s="71"/>
      <c r="E281" s="71"/>
      <c r="F281" s="71"/>
    </row>
    <row r="282" spans="1:6">
      <c r="A282" s="17"/>
      <c r="B282" s="17"/>
      <c r="C282" s="71"/>
      <c r="D282" s="71"/>
      <c r="E282" s="71"/>
      <c r="F282" s="71"/>
    </row>
    <row r="283" spans="1:6">
      <c r="A283" s="17"/>
      <c r="B283" s="17"/>
      <c r="C283" s="71"/>
      <c r="D283" s="71"/>
      <c r="E283" s="71"/>
      <c r="F283" s="71"/>
    </row>
    <row r="284" spans="1:6">
      <c r="A284" s="17"/>
      <c r="B284" s="17"/>
      <c r="C284" s="71"/>
      <c r="D284" s="71"/>
      <c r="E284" s="71"/>
      <c r="F284" s="71"/>
    </row>
    <row r="285" spans="1:6">
      <c r="A285" s="17"/>
      <c r="B285" s="17"/>
      <c r="C285" s="71"/>
      <c r="D285" s="71"/>
      <c r="E285" s="71"/>
      <c r="F285" s="71"/>
    </row>
    <row r="286" spans="1:6">
      <c r="A286" s="17"/>
      <c r="B286" s="17"/>
      <c r="C286" s="71"/>
      <c r="D286" s="71"/>
      <c r="E286" s="71"/>
      <c r="F286" s="71"/>
    </row>
    <row r="287" spans="1:6">
      <c r="A287" s="17"/>
      <c r="B287" s="17"/>
      <c r="C287" s="71"/>
      <c r="D287" s="71"/>
      <c r="E287" s="71"/>
      <c r="F287" s="71"/>
    </row>
    <row r="288" spans="1:6">
      <c r="A288" s="17"/>
      <c r="B288" s="17"/>
      <c r="C288" s="71"/>
      <c r="D288" s="71"/>
      <c r="E288" s="71"/>
      <c r="F288" s="71"/>
    </row>
    <row r="289" spans="1:6">
      <c r="A289" s="17"/>
      <c r="B289" s="17"/>
      <c r="C289" s="71"/>
      <c r="D289" s="71"/>
      <c r="E289" s="71"/>
      <c r="F289" s="71"/>
    </row>
    <row r="290" spans="1:6">
      <c r="A290" s="17"/>
      <c r="B290" s="17"/>
      <c r="C290" s="71"/>
      <c r="D290" s="71"/>
      <c r="E290" s="71"/>
      <c r="F290" s="71"/>
    </row>
    <row r="291" spans="1:6">
      <c r="A291" s="17"/>
      <c r="B291" s="17"/>
      <c r="C291" s="71"/>
      <c r="D291" s="71"/>
      <c r="E291" s="71"/>
      <c r="F291" s="71"/>
    </row>
    <row r="292" spans="1:6">
      <c r="A292" s="17"/>
      <c r="B292" s="17"/>
      <c r="C292" s="71"/>
      <c r="D292" s="71"/>
      <c r="E292" s="71"/>
      <c r="F292" s="71"/>
    </row>
    <row r="293" spans="1:6">
      <c r="A293" s="17"/>
      <c r="B293" s="17"/>
      <c r="C293" s="71"/>
      <c r="D293" s="71"/>
      <c r="E293" s="71"/>
      <c r="F293" s="71"/>
    </row>
    <row r="294" spans="1:6">
      <c r="A294" s="17"/>
      <c r="B294" s="17"/>
      <c r="C294" s="71"/>
      <c r="D294" s="71"/>
      <c r="E294" s="71"/>
      <c r="F294" s="71"/>
    </row>
    <row r="295" spans="1:6">
      <c r="A295" s="17"/>
      <c r="B295" s="17"/>
      <c r="C295" s="71"/>
      <c r="D295" s="71"/>
      <c r="E295" s="71"/>
      <c r="F295" s="71"/>
    </row>
    <row r="296" spans="1:6">
      <c r="A296" s="17"/>
      <c r="B296" s="17"/>
      <c r="C296" s="71"/>
      <c r="D296" s="71"/>
      <c r="E296" s="71"/>
      <c r="F296" s="71"/>
    </row>
    <row r="297" spans="1:6">
      <c r="A297" s="17"/>
      <c r="B297" s="17"/>
      <c r="C297" s="71"/>
      <c r="D297" s="71"/>
      <c r="E297" s="71"/>
      <c r="F297" s="71"/>
    </row>
    <row r="298" spans="1:6">
      <c r="A298" s="17"/>
      <c r="B298" s="17"/>
      <c r="C298" s="71"/>
      <c r="D298" s="71"/>
      <c r="E298" s="71"/>
      <c r="F298" s="71"/>
    </row>
    <row r="299" spans="1:6">
      <c r="A299" s="17"/>
      <c r="B299" s="17"/>
      <c r="C299" s="71"/>
      <c r="D299" s="71"/>
      <c r="E299" s="71"/>
      <c r="F299" s="71"/>
    </row>
    <row r="300" spans="1:6">
      <c r="A300" s="17"/>
      <c r="B300" s="17"/>
      <c r="C300" s="71"/>
      <c r="D300" s="71"/>
      <c r="E300" s="71"/>
      <c r="F300" s="71"/>
    </row>
    <row r="301" spans="1:6">
      <c r="A301" s="17"/>
      <c r="B301" s="17"/>
      <c r="C301" s="71"/>
      <c r="D301" s="71"/>
      <c r="E301" s="71"/>
      <c r="F301" s="71"/>
    </row>
    <row r="302" spans="1:6">
      <c r="A302" s="17"/>
      <c r="B302" s="17"/>
      <c r="C302" s="71"/>
      <c r="D302" s="71"/>
      <c r="E302" s="71"/>
      <c r="F302" s="71"/>
    </row>
    <row r="303" spans="1:6">
      <c r="A303" s="17"/>
      <c r="B303" s="17"/>
      <c r="C303" s="71"/>
      <c r="D303" s="71"/>
      <c r="E303" s="71"/>
      <c r="F303" s="71"/>
    </row>
    <row r="304" spans="1:6">
      <c r="A304" s="17"/>
      <c r="B304" s="17"/>
      <c r="C304" s="71"/>
      <c r="D304" s="71"/>
      <c r="E304" s="71"/>
      <c r="F304" s="71"/>
    </row>
    <row r="305" spans="1:6">
      <c r="A305" s="17"/>
      <c r="B305" s="17"/>
      <c r="C305" s="71"/>
      <c r="D305" s="71"/>
      <c r="E305" s="71"/>
      <c r="F305" s="71"/>
    </row>
    <row r="306" spans="1:6">
      <c r="A306" s="17"/>
      <c r="B306" s="17"/>
      <c r="C306" s="71"/>
      <c r="D306" s="71"/>
      <c r="E306" s="71"/>
      <c r="F306" s="71"/>
    </row>
    <row r="307" spans="1:6">
      <c r="A307" s="17"/>
      <c r="B307" s="17"/>
      <c r="C307" s="71"/>
      <c r="D307" s="71"/>
      <c r="E307" s="71"/>
      <c r="F307" s="71"/>
    </row>
    <row r="308" spans="1:6">
      <c r="A308" s="17"/>
      <c r="B308" s="17"/>
      <c r="C308" s="71"/>
      <c r="D308" s="71"/>
      <c r="E308" s="71"/>
      <c r="F308" s="71"/>
    </row>
    <row r="309" spans="1:6">
      <c r="A309" s="17"/>
      <c r="B309" s="17"/>
      <c r="C309" s="71"/>
      <c r="D309" s="71"/>
      <c r="E309" s="71"/>
      <c r="F309" s="71"/>
    </row>
    <row r="310" spans="1:6">
      <c r="A310" s="17"/>
      <c r="B310" s="17"/>
      <c r="C310" s="71"/>
      <c r="D310" s="71"/>
      <c r="E310" s="71"/>
      <c r="F310" s="71"/>
    </row>
    <row r="311" spans="1:6">
      <c r="A311" s="17"/>
      <c r="B311" s="17"/>
      <c r="C311" s="71"/>
      <c r="D311" s="71"/>
      <c r="E311" s="71"/>
      <c r="F311" s="71"/>
    </row>
    <row r="312" spans="1:6">
      <c r="A312" s="17"/>
      <c r="B312" s="17"/>
      <c r="C312" s="71"/>
      <c r="D312" s="71"/>
      <c r="E312" s="71"/>
      <c r="F312" s="71"/>
    </row>
    <row r="313" spans="1:6">
      <c r="A313" s="17"/>
      <c r="B313" s="17"/>
      <c r="C313" s="71"/>
      <c r="D313" s="71"/>
      <c r="E313" s="71"/>
      <c r="F313" s="71"/>
    </row>
    <row r="314" spans="1:6">
      <c r="A314" s="17"/>
      <c r="B314" s="17"/>
      <c r="C314" s="71"/>
      <c r="D314" s="71"/>
      <c r="E314" s="71"/>
      <c r="F314" s="71"/>
    </row>
    <row r="315" spans="1:6">
      <c r="A315" s="17"/>
      <c r="B315" s="17"/>
      <c r="C315" s="71"/>
      <c r="D315" s="71"/>
      <c r="E315" s="71"/>
      <c r="F315" s="71"/>
    </row>
    <row r="316" spans="1:6">
      <c r="A316" s="17"/>
      <c r="B316" s="17"/>
      <c r="C316" s="71"/>
      <c r="D316" s="71"/>
      <c r="E316" s="71"/>
      <c r="F316" s="71"/>
    </row>
    <row r="317" spans="1:6">
      <c r="A317" s="17"/>
      <c r="B317" s="17"/>
      <c r="C317" s="71"/>
      <c r="D317" s="71"/>
      <c r="E317" s="71"/>
      <c r="F317" s="71"/>
    </row>
    <row r="318" spans="1:6">
      <c r="A318" s="17"/>
      <c r="B318" s="17"/>
      <c r="C318" s="71"/>
      <c r="D318" s="71"/>
      <c r="E318" s="71"/>
      <c r="F318" s="71"/>
    </row>
    <row r="319" spans="1:6">
      <c r="A319" s="17"/>
      <c r="B319" s="17"/>
      <c r="C319" s="71"/>
      <c r="D319" s="71"/>
      <c r="E319" s="71"/>
      <c r="F319" s="71"/>
    </row>
    <row r="320" spans="1:6">
      <c r="A320" s="17"/>
      <c r="B320" s="17"/>
      <c r="C320" s="71"/>
      <c r="D320" s="71"/>
      <c r="E320" s="71"/>
      <c r="F320" s="71"/>
    </row>
    <row r="321" spans="1:6">
      <c r="A321" s="17"/>
      <c r="B321" s="17"/>
      <c r="C321" s="71"/>
      <c r="D321" s="71"/>
      <c r="E321" s="71"/>
      <c r="F321" s="71"/>
    </row>
    <row r="322" spans="1:6">
      <c r="A322" s="17"/>
      <c r="B322" s="17"/>
      <c r="C322" s="71"/>
      <c r="D322" s="71"/>
      <c r="E322" s="71"/>
      <c r="F322" s="71"/>
    </row>
    <row r="323" spans="1:6">
      <c r="A323" s="17"/>
      <c r="B323" s="17"/>
      <c r="C323" s="71"/>
      <c r="D323" s="71"/>
      <c r="E323" s="71"/>
      <c r="F323" s="71"/>
    </row>
    <row r="324" spans="1:6">
      <c r="A324" s="17"/>
      <c r="B324" s="17"/>
      <c r="C324" s="71"/>
      <c r="D324" s="71"/>
      <c r="E324" s="71"/>
      <c r="F324" s="71"/>
    </row>
    <row r="325" spans="1:6">
      <c r="A325" s="17"/>
      <c r="B325" s="17"/>
      <c r="C325" s="71"/>
      <c r="D325" s="71"/>
      <c r="E325" s="71"/>
      <c r="F325" s="71"/>
    </row>
    <row r="326" spans="1:6">
      <c r="A326" s="17"/>
      <c r="B326" s="17"/>
      <c r="C326" s="71"/>
      <c r="D326" s="71"/>
      <c r="E326" s="71"/>
      <c r="F326" s="71"/>
    </row>
    <row r="327" spans="1:6">
      <c r="A327" s="17"/>
      <c r="B327" s="17"/>
      <c r="C327" s="71"/>
      <c r="D327" s="71"/>
      <c r="E327" s="71"/>
      <c r="F327" s="71"/>
    </row>
    <row r="328" spans="1:6">
      <c r="A328" s="17"/>
      <c r="B328" s="17"/>
      <c r="C328" s="71"/>
      <c r="D328" s="71"/>
      <c r="E328" s="71"/>
      <c r="F328" s="71"/>
    </row>
    <row r="329" spans="1:6">
      <c r="A329" s="17"/>
      <c r="B329" s="17"/>
      <c r="C329" s="71"/>
      <c r="D329" s="71"/>
      <c r="E329" s="71"/>
      <c r="F329" s="71"/>
    </row>
    <row r="330" spans="1:6">
      <c r="A330" s="17"/>
      <c r="B330" s="17"/>
      <c r="C330" s="71"/>
      <c r="D330" s="71"/>
      <c r="E330" s="71"/>
      <c r="F330" s="71"/>
    </row>
    <row r="331" spans="1:6">
      <c r="A331" s="17"/>
      <c r="B331" s="17"/>
      <c r="C331" s="71"/>
      <c r="D331" s="71"/>
      <c r="E331" s="71"/>
      <c r="F331" s="71"/>
    </row>
    <row r="332" spans="1:6">
      <c r="A332" s="17"/>
      <c r="B332" s="17"/>
      <c r="C332" s="71"/>
      <c r="D332" s="71"/>
      <c r="E332" s="71"/>
      <c r="F332" s="71"/>
    </row>
    <row r="333" spans="1:6">
      <c r="A333" s="17"/>
      <c r="B333" s="17"/>
      <c r="C333" s="71"/>
      <c r="D333" s="71"/>
      <c r="E333" s="71"/>
      <c r="F333" s="71"/>
    </row>
    <row r="334" spans="1:6">
      <c r="A334" s="17"/>
      <c r="B334" s="17"/>
      <c r="C334" s="71"/>
      <c r="D334" s="71"/>
      <c r="E334" s="71"/>
      <c r="F334" s="71"/>
    </row>
    <row r="335" spans="1:6">
      <c r="A335" s="17"/>
      <c r="B335" s="17"/>
      <c r="C335" s="71"/>
      <c r="D335" s="71"/>
      <c r="E335" s="71"/>
      <c r="F335" s="71"/>
    </row>
    <row r="336" spans="1:6">
      <c r="A336" s="17"/>
      <c r="B336" s="17"/>
      <c r="C336" s="71"/>
      <c r="D336" s="71"/>
      <c r="E336" s="71"/>
      <c r="F336" s="71"/>
    </row>
    <row r="337" spans="1:6">
      <c r="A337" s="17"/>
      <c r="B337" s="17"/>
      <c r="C337" s="71"/>
      <c r="D337" s="71"/>
      <c r="E337" s="71"/>
      <c r="F337" s="71"/>
    </row>
    <row r="338" spans="1:6">
      <c r="A338" s="17"/>
      <c r="B338" s="17"/>
      <c r="C338" s="71"/>
      <c r="D338" s="71"/>
      <c r="E338" s="71"/>
      <c r="F338" s="71"/>
    </row>
    <row r="339" spans="1:6">
      <c r="A339" s="17"/>
      <c r="B339" s="17"/>
      <c r="C339" s="71"/>
      <c r="D339" s="71"/>
      <c r="E339" s="71"/>
      <c r="F339" s="71"/>
    </row>
    <row r="340" spans="1:6">
      <c r="A340" s="17"/>
      <c r="B340" s="17"/>
      <c r="C340" s="71"/>
      <c r="D340" s="71"/>
      <c r="E340" s="71"/>
      <c r="F340" s="71"/>
    </row>
    <row r="341" spans="1:6">
      <c r="A341" s="17"/>
      <c r="B341" s="17"/>
      <c r="C341" s="71"/>
      <c r="D341" s="71"/>
      <c r="E341" s="71"/>
      <c r="F341" s="71"/>
    </row>
    <row r="342" spans="1:6">
      <c r="A342" s="17"/>
      <c r="B342" s="17"/>
      <c r="C342" s="71"/>
      <c r="D342" s="71"/>
      <c r="E342" s="71"/>
      <c r="F342" s="71"/>
    </row>
    <row r="343" spans="1:6">
      <c r="A343" s="17"/>
      <c r="B343" s="17"/>
      <c r="C343" s="71"/>
      <c r="D343" s="71"/>
      <c r="E343" s="71"/>
      <c r="F343" s="71"/>
    </row>
    <row r="344" spans="1:6">
      <c r="A344" s="17"/>
      <c r="B344" s="17"/>
      <c r="C344" s="71"/>
      <c r="D344" s="71"/>
      <c r="E344" s="71"/>
      <c r="F344" s="71"/>
    </row>
    <row r="345" spans="1:6">
      <c r="A345" s="17"/>
      <c r="B345" s="17"/>
      <c r="C345" s="71"/>
      <c r="D345" s="71"/>
      <c r="E345" s="71"/>
      <c r="F345" s="71"/>
    </row>
    <row r="346" spans="1:6">
      <c r="A346" s="17"/>
      <c r="B346" s="17"/>
      <c r="C346" s="71"/>
      <c r="D346" s="71"/>
      <c r="E346" s="71"/>
      <c r="F346" s="71"/>
    </row>
    <row r="347" spans="1:6">
      <c r="A347" s="17"/>
      <c r="B347" s="17"/>
      <c r="C347" s="71"/>
      <c r="D347" s="71"/>
      <c r="E347" s="71"/>
      <c r="F347" s="71"/>
    </row>
    <row r="348" spans="1:6">
      <c r="A348" s="17"/>
      <c r="B348" s="17"/>
      <c r="C348" s="71"/>
      <c r="D348" s="71"/>
      <c r="E348" s="71"/>
      <c r="F348" s="71"/>
    </row>
    <row r="349" spans="1:6">
      <c r="A349" s="17"/>
      <c r="B349" s="17"/>
      <c r="C349" s="71"/>
      <c r="D349" s="71"/>
      <c r="E349" s="71"/>
      <c r="F349" s="71"/>
    </row>
    <row r="350" spans="1:6">
      <c r="A350" s="17"/>
      <c r="B350" s="17"/>
      <c r="C350" s="71"/>
      <c r="D350" s="71"/>
      <c r="E350" s="71"/>
      <c r="F350" s="71"/>
    </row>
    <row r="351" spans="1:6">
      <c r="A351" s="17"/>
      <c r="B351" s="17"/>
      <c r="C351" s="71"/>
      <c r="D351" s="71"/>
      <c r="E351" s="71"/>
      <c r="F351" s="71"/>
    </row>
    <row r="352" spans="1:6">
      <c r="A352" s="17"/>
      <c r="B352" s="17"/>
      <c r="C352" s="71"/>
      <c r="D352" s="71"/>
      <c r="E352" s="71"/>
      <c r="F352" s="71"/>
    </row>
    <row r="353" spans="1:6">
      <c r="A353" s="17"/>
      <c r="B353" s="17"/>
      <c r="C353" s="71"/>
      <c r="D353" s="71"/>
      <c r="E353" s="71"/>
      <c r="F353" s="71"/>
    </row>
    <row r="354" spans="1:6">
      <c r="A354" s="17"/>
      <c r="B354" s="17"/>
      <c r="C354" s="71"/>
      <c r="D354" s="71"/>
      <c r="E354" s="71"/>
      <c r="F354" s="71"/>
    </row>
    <row r="355" spans="1:6">
      <c r="A355" s="17"/>
      <c r="B355" s="17"/>
      <c r="C355" s="71"/>
      <c r="D355" s="71"/>
      <c r="E355" s="71"/>
      <c r="F355" s="71"/>
    </row>
    <row r="356" spans="1:6">
      <c r="A356" s="17"/>
      <c r="B356" s="17"/>
      <c r="C356" s="71"/>
      <c r="D356" s="71"/>
      <c r="E356" s="71"/>
      <c r="F356" s="71"/>
    </row>
    <row r="357" spans="1:6">
      <c r="A357" s="17"/>
      <c r="B357" s="17"/>
      <c r="C357" s="71"/>
      <c r="D357" s="71"/>
      <c r="E357" s="71"/>
      <c r="F357" s="71"/>
    </row>
    <row r="358" spans="1:6">
      <c r="A358" s="17"/>
      <c r="B358" s="17"/>
      <c r="C358" s="71"/>
      <c r="D358" s="71"/>
      <c r="E358" s="71"/>
      <c r="F358" s="71"/>
    </row>
    <row r="359" spans="1:6">
      <c r="A359" s="17"/>
      <c r="B359" s="17"/>
      <c r="C359" s="71"/>
      <c r="D359" s="71"/>
      <c r="E359" s="71"/>
      <c r="F359" s="71"/>
    </row>
    <row r="360" spans="1:6">
      <c r="A360" s="17"/>
      <c r="B360" s="17"/>
      <c r="C360" s="71"/>
      <c r="D360" s="71"/>
      <c r="E360" s="71"/>
      <c r="F360" s="71"/>
    </row>
    <row r="361" spans="1:6">
      <c r="A361" s="17"/>
      <c r="B361" s="17"/>
      <c r="C361" s="71"/>
      <c r="D361" s="71"/>
      <c r="E361" s="71"/>
      <c r="F361" s="71"/>
    </row>
    <row r="362" spans="1:6">
      <c r="A362" s="17"/>
      <c r="B362" s="17"/>
      <c r="C362" s="71"/>
      <c r="D362" s="71"/>
      <c r="E362" s="71"/>
      <c r="F362" s="71"/>
    </row>
    <row r="363" spans="1:6">
      <c r="A363" s="17"/>
      <c r="B363" s="17"/>
      <c r="C363" s="71"/>
      <c r="D363" s="71"/>
      <c r="E363" s="71"/>
      <c r="F363" s="71"/>
    </row>
    <row r="364" spans="1:6">
      <c r="A364" s="17"/>
      <c r="B364" s="17"/>
      <c r="C364" s="71"/>
      <c r="D364" s="71"/>
      <c r="E364" s="71"/>
      <c r="F364" s="71"/>
    </row>
    <row r="365" spans="1:6">
      <c r="A365" s="17"/>
      <c r="B365" s="17"/>
      <c r="C365" s="71"/>
      <c r="D365" s="71"/>
      <c r="E365" s="71"/>
      <c r="F365" s="71"/>
    </row>
    <row r="366" spans="1:6">
      <c r="A366" s="17"/>
      <c r="B366" s="17"/>
      <c r="C366" s="71"/>
      <c r="D366" s="71"/>
      <c r="E366" s="71"/>
      <c r="F366" s="71"/>
    </row>
    <row r="367" spans="1:6">
      <c r="A367" s="17"/>
      <c r="B367" s="17"/>
      <c r="C367" s="71"/>
      <c r="D367" s="71"/>
      <c r="E367" s="71"/>
      <c r="F367" s="71"/>
    </row>
    <row r="368" spans="1:6">
      <c r="A368" s="17"/>
      <c r="B368" s="17"/>
      <c r="C368" s="71"/>
      <c r="D368" s="71"/>
      <c r="E368" s="71"/>
      <c r="F368" s="71"/>
    </row>
    <row r="369" spans="1:6">
      <c r="A369" s="17"/>
      <c r="B369" s="17"/>
      <c r="C369" s="71"/>
      <c r="D369" s="71"/>
      <c r="E369" s="71"/>
      <c r="F369" s="71"/>
    </row>
    <row r="370" spans="1:6">
      <c r="A370" s="17"/>
      <c r="B370" s="17"/>
      <c r="C370" s="71"/>
      <c r="D370" s="71"/>
      <c r="E370" s="71"/>
      <c r="F370" s="71"/>
    </row>
    <row r="371" spans="1:6">
      <c r="A371" s="17"/>
      <c r="B371" s="17"/>
      <c r="C371" s="71"/>
      <c r="D371" s="71"/>
      <c r="E371" s="71"/>
      <c r="F371" s="71"/>
    </row>
    <row r="372" spans="1:6">
      <c r="A372" s="17"/>
      <c r="B372" s="17"/>
      <c r="C372" s="71"/>
      <c r="D372" s="71"/>
      <c r="E372" s="71"/>
      <c r="F372" s="71"/>
    </row>
    <row r="373" spans="1:6">
      <c r="A373" s="17"/>
      <c r="B373" s="17"/>
      <c r="C373" s="71"/>
      <c r="D373" s="71"/>
      <c r="E373" s="71"/>
      <c r="F373" s="71"/>
    </row>
    <row r="374" spans="1:6">
      <c r="A374" s="17"/>
      <c r="B374" s="17"/>
      <c r="C374" s="71"/>
      <c r="D374" s="71"/>
      <c r="E374" s="71"/>
      <c r="F374" s="71"/>
    </row>
    <row r="375" spans="1:6">
      <c r="A375" s="17"/>
      <c r="B375" s="17"/>
      <c r="C375" s="71"/>
      <c r="D375" s="71"/>
      <c r="E375" s="71"/>
      <c r="F375" s="71"/>
    </row>
    <row r="376" spans="1:6">
      <c r="A376" s="17"/>
      <c r="B376" s="17"/>
      <c r="C376" s="71"/>
      <c r="D376" s="71"/>
      <c r="E376" s="71"/>
      <c r="F376" s="71"/>
    </row>
    <row r="377" spans="1:6">
      <c r="A377" s="17"/>
      <c r="B377" s="17"/>
      <c r="C377" s="71"/>
      <c r="D377" s="71"/>
      <c r="E377" s="71"/>
      <c r="F377" s="71"/>
    </row>
    <row r="378" spans="1:6">
      <c r="A378" s="17"/>
      <c r="B378" s="17"/>
      <c r="C378" s="71"/>
      <c r="D378" s="71"/>
      <c r="E378" s="71"/>
      <c r="F378" s="71"/>
    </row>
    <row r="379" spans="1:6">
      <c r="A379" s="17"/>
      <c r="B379" s="17"/>
      <c r="C379" s="71"/>
      <c r="D379" s="71"/>
      <c r="E379" s="71"/>
      <c r="F379" s="71"/>
    </row>
    <row r="380" spans="1:6">
      <c r="A380" s="17"/>
      <c r="B380" s="17"/>
      <c r="C380" s="71"/>
      <c r="D380" s="71"/>
      <c r="E380" s="71"/>
      <c r="F380" s="71"/>
    </row>
    <row r="381" spans="1:6">
      <c r="A381" s="17"/>
      <c r="B381" s="17"/>
      <c r="C381" s="71"/>
      <c r="D381" s="71"/>
      <c r="E381" s="71"/>
      <c r="F381" s="71"/>
    </row>
    <row r="382" spans="1:6">
      <c r="A382" s="17"/>
      <c r="B382" s="17"/>
      <c r="C382" s="71"/>
      <c r="D382" s="71"/>
      <c r="E382" s="71"/>
      <c r="F382" s="71"/>
    </row>
    <row r="383" spans="1:6">
      <c r="A383" s="17"/>
      <c r="B383" s="17"/>
      <c r="C383" s="71"/>
      <c r="D383" s="71"/>
      <c r="E383" s="71"/>
      <c r="F383" s="71"/>
    </row>
    <row r="384" spans="1:6">
      <c r="A384" s="17"/>
      <c r="B384" s="17"/>
      <c r="C384" s="71"/>
      <c r="D384" s="71"/>
      <c r="E384" s="71"/>
      <c r="F384" s="71"/>
    </row>
    <row r="385" spans="1:6">
      <c r="A385" s="17"/>
      <c r="B385" s="17"/>
      <c r="C385" s="71"/>
      <c r="D385" s="71"/>
      <c r="E385" s="71"/>
      <c r="F385" s="71"/>
    </row>
    <row r="386" spans="1:6">
      <c r="A386" s="17"/>
      <c r="B386" s="17"/>
      <c r="C386" s="71"/>
      <c r="D386" s="71"/>
      <c r="E386" s="71"/>
      <c r="F386" s="71"/>
    </row>
    <row r="387" spans="1:6">
      <c r="A387" s="17"/>
      <c r="B387" s="17"/>
      <c r="C387" s="71"/>
      <c r="D387" s="71"/>
      <c r="E387" s="71"/>
      <c r="F387" s="71"/>
    </row>
    <row r="388" spans="1:6">
      <c r="A388" s="17"/>
      <c r="B388" s="17"/>
      <c r="C388" s="71"/>
      <c r="D388" s="71"/>
      <c r="E388" s="71"/>
      <c r="F388" s="71"/>
    </row>
    <row r="389" spans="1:6">
      <c r="A389" s="17"/>
      <c r="B389" s="17"/>
      <c r="C389" s="71"/>
      <c r="D389" s="71"/>
      <c r="E389" s="71"/>
      <c r="F389" s="71"/>
    </row>
    <row r="390" spans="1:6">
      <c r="A390" s="17"/>
      <c r="B390" s="17"/>
      <c r="C390" s="71"/>
      <c r="D390" s="71"/>
      <c r="E390" s="71"/>
      <c r="F390" s="71"/>
    </row>
    <row r="391" spans="1:6">
      <c r="A391" s="17"/>
      <c r="B391" s="17"/>
      <c r="C391" s="71"/>
      <c r="D391" s="71"/>
      <c r="E391" s="71"/>
      <c r="F391" s="71"/>
    </row>
    <row r="392" spans="1:6">
      <c r="A392" s="17"/>
      <c r="B392" s="17"/>
      <c r="C392" s="71"/>
      <c r="D392" s="71"/>
      <c r="E392" s="71"/>
      <c r="F392" s="71"/>
    </row>
    <row r="393" spans="1:6">
      <c r="A393" s="17"/>
      <c r="B393" s="17"/>
      <c r="C393" s="71"/>
      <c r="D393" s="71"/>
      <c r="E393" s="71"/>
      <c r="F393" s="71"/>
    </row>
    <row r="394" spans="1:6">
      <c r="A394" s="17"/>
      <c r="B394" s="17"/>
      <c r="C394" s="71"/>
      <c r="D394" s="71"/>
      <c r="E394" s="71"/>
      <c r="F394" s="71"/>
    </row>
    <row r="395" spans="1:6">
      <c r="A395" s="17"/>
      <c r="B395" s="17"/>
      <c r="C395" s="71"/>
      <c r="D395" s="71"/>
      <c r="E395" s="71"/>
      <c r="F395" s="71"/>
    </row>
    <row r="396" spans="1:6">
      <c r="A396" s="17"/>
      <c r="B396" s="17"/>
      <c r="C396" s="71"/>
      <c r="D396" s="71"/>
      <c r="E396" s="71"/>
      <c r="F396" s="71"/>
    </row>
    <row r="397" spans="1:6">
      <c r="A397" s="17"/>
      <c r="B397" s="17"/>
      <c r="C397" s="71"/>
      <c r="D397" s="71"/>
      <c r="E397" s="71"/>
      <c r="F397" s="71"/>
    </row>
    <row r="398" spans="1:6">
      <c r="A398" s="17"/>
      <c r="B398" s="17"/>
      <c r="C398" s="71"/>
      <c r="D398" s="71"/>
      <c r="E398" s="71"/>
      <c r="F398" s="71"/>
    </row>
    <row r="399" spans="1:6">
      <c r="A399" s="17"/>
      <c r="B399" s="17"/>
      <c r="C399" s="71"/>
      <c r="D399" s="71"/>
      <c r="E399" s="71"/>
      <c r="F399" s="71"/>
    </row>
    <row r="400" spans="1:6">
      <c r="A400" s="17"/>
      <c r="B400" s="17"/>
      <c r="C400" s="71"/>
      <c r="D400" s="71"/>
      <c r="E400" s="71"/>
      <c r="F400" s="71"/>
    </row>
    <row r="401" spans="1:6">
      <c r="A401" s="17"/>
      <c r="B401" s="17"/>
      <c r="C401" s="71"/>
      <c r="D401" s="71"/>
      <c r="E401" s="71"/>
      <c r="F401" s="71"/>
    </row>
    <row r="402" spans="1:6">
      <c r="A402" s="17"/>
      <c r="B402" s="17"/>
      <c r="C402" s="71"/>
      <c r="D402" s="71"/>
      <c r="E402" s="71"/>
      <c r="F402" s="71"/>
    </row>
    <row r="403" spans="1:6">
      <c r="A403" s="17"/>
      <c r="B403" s="17"/>
      <c r="C403" s="71"/>
      <c r="D403" s="71"/>
      <c r="E403" s="71"/>
      <c r="F403" s="71"/>
    </row>
    <row r="404" spans="1:6">
      <c r="A404" s="17"/>
      <c r="B404" s="17"/>
      <c r="C404" s="71"/>
      <c r="D404" s="71"/>
      <c r="E404" s="71"/>
      <c r="F404" s="71"/>
    </row>
    <row r="405" spans="1:6">
      <c r="A405" s="17"/>
      <c r="B405" s="17"/>
      <c r="C405" s="71"/>
      <c r="D405" s="71"/>
      <c r="E405" s="71"/>
      <c r="F405" s="71"/>
    </row>
    <row r="406" spans="1:6">
      <c r="A406" s="17"/>
      <c r="B406" s="17"/>
      <c r="C406" s="71"/>
      <c r="D406" s="71"/>
      <c r="E406" s="71"/>
      <c r="F406" s="71"/>
    </row>
    <row r="407" spans="1:6">
      <c r="A407" s="17"/>
      <c r="B407" s="17"/>
      <c r="C407" s="71"/>
      <c r="D407" s="71"/>
      <c r="E407" s="71"/>
      <c r="F407" s="71"/>
    </row>
    <row r="408" spans="1:6">
      <c r="A408" s="17"/>
      <c r="B408" s="17"/>
      <c r="C408" s="71"/>
      <c r="D408" s="71"/>
      <c r="E408" s="71"/>
      <c r="F408" s="71"/>
    </row>
    <row r="409" spans="1:6">
      <c r="A409" s="17"/>
      <c r="B409" s="17"/>
      <c r="C409" s="71"/>
      <c r="D409" s="71"/>
      <c r="E409" s="71"/>
      <c r="F409" s="71"/>
    </row>
    <row r="410" spans="1:6">
      <c r="A410" s="17"/>
      <c r="B410" s="17"/>
      <c r="C410" s="71"/>
      <c r="D410" s="71"/>
      <c r="E410" s="71"/>
      <c r="F410" s="71"/>
    </row>
    <row r="411" spans="1:6">
      <c r="A411" s="17"/>
      <c r="B411" s="17"/>
      <c r="C411" s="71"/>
      <c r="D411" s="71"/>
      <c r="E411" s="71"/>
      <c r="F411" s="71"/>
    </row>
    <row r="412" spans="1:6">
      <c r="A412" s="17"/>
      <c r="B412" s="17"/>
      <c r="C412" s="71"/>
      <c r="D412" s="71"/>
      <c r="E412" s="71"/>
      <c r="F412" s="71"/>
    </row>
    <row r="413" spans="1:6">
      <c r="A413" s="17"/>
      <c r="B413" s="17"/>
      <c r="C413" s="71"/>
      <c r="D413" s="71"/>
      <c r="E413" s="71"/>
      <c r="F413" s="71"/>
    </row>
    <row r="414" spans="1:6">
      <c r="A414" s="17"/>
      <c r="B414" s="17"/>
      <c r="C414" s="71"/>
      <c r="D414" s="71"/>
      <c r="E414" s="71"/>
      <c r="F414" s="71"/>
    </row>
    <row r="415" spans="1:6">
      <c r="A415" s="17"/>
      <c r="B415" s="17"/>
      <c r="C415" s="71"/>
      <c r="D415" s="71"/>
      <c r="E415" s="71"/>
      <c r="F415" s="71"/>
    </row>
    <row r="416" spans="1:6">
      <c r="A416" s="17"/>
      <c r="B416" s="17"/>
      <c r="C416" s="71"/>
      <c r="D416" s="71"/>
      <c r="E416" s="71"/>
      <c r="F416" s="71"/>
    </row>
    <row r="417" spans="1:6">
      <c r="A417" s="17"/>
      <c r="B417" s="17"/>
      <c r="C417" s="71"/>
      <c r="D417" s="71"/>
      <c r="E417" s="71"/>
      <c r="F417" s="71"/>
    </row>
    <row r="418" spans="1:6">
      <c r="A418" s="17"/>
      <c r="B418" s="17"/>
      <c r="C418" s="71"/>
      <c r="D418" s="71"/>
      <c r="E418" s="71"/>
      <c r="F418" s="71"/>
    </row>
    <row r="419" spans="1:6">
      <c r="A419" s="17"/>
      <c r="B419" s="17"/>
      <c r="C419" s="71"/>
      <c r="D419" s="71"/>
      <c r="E419" s="71"/>
      <c r="F419" s="71"/>
    </row>
    <row r="420" spans="1:6">
      <c r="A420" s="17"/>
      <c r="B420" s="17"/>
      <c r="C420" s="71"/>
      <c r="D420" s="71"/>
      <c r="E420" s="71"/>
      <c r="F420" s="71"/>
    </row>
    <row r="421" spans="1:6">
      <c r="A421" s="17"/>
      <c r="B421" s="17"/>
      <c r="C421" s="71"/>
      <c r="D421" s="71"/>
      <c r="E421" s="71"/>
      <c r="F421" s="71"/>
    </row>
    <row r="422" spans="1:6">
      <c r="A422" s="17"/>
      <c r="B422" s="17"/>
      <c r="C422" s="71"/>
      <c r="D422" s="71"/>
      <c r="E422" s="71"/>
      <c r="F422" s="71"/>
    </row>
    <row r="423" spans="1:6">
      <c r="A423" s="17"/>
      <c r="B423" s="17"/>
      <c r="C423" s="71"/>
      <c r="D423" s="71"/>
      <c r="E423" s="71"/>
      <c r="F423" s="71"/>
    </row>
    <row r="424" spans="1:6">
      <c r="A424" s="17"/>
      <c r="B424" s="17"/>
      <c r="C424" s="71"/>
      <c r="D424" s="71"/>
      <c r="E424" s="71"/>
      <c r="F424" s="71"/>
    </row>
    <row r="425" spans="1:6">
      <c r="A425" s="17"/>
      <c r="B425" s="17"/>
      <c r="C425" s="71"/>
      <c r="D425" s="71"/>
      <c r="E425" s="71"/>
      <c r="F425" s="71"/>
    </row>
    <row r="426" spans="1:6">
      <c r="A426" s="17"/>
      <c r="B426" s="17"/>
      <c r="C426" s="71"/>
      <c r="D426" s="71"/>
      <c r="E426" s="71"/>
      <c r="F426" s="71"/>
    </row>
    <row r="427" spans="1:6">
      <c r="A427" s="17"/>
      <c r="B427" s="17"/>
      <c r="C427" s="71"/>
      <c r="D427" s="71"/>
      <c r="E427" s="71"/>
      <c r="F427" s="71"/>
    </row>
    <row r="428" spans="1:6">
      <c r="A428" s="17"/>
      <c r="B428" s="17"/>
      <c r="C428" s="71"/>
      <c r="D428" s="71"/>
      <c r="E428" s="71"/>
      <c r="F428" s="71"/>
    </row>
    <row r="429" spans="1:6">
      <c r="A429" s="17"/>
      <c r="B429" s="17"/>
      <c r="C429" s="71"/>
      <c r="D429" s="71"/>
      <c r="E429" s="71"/>
      <c r="F429" s="71"/>
    </row>
    <row r="430" spans="1:6">
      <c r="A430" s="17"/>
      <c r="B430" s="17"/>
      <c r="C430" s="71"/>
      <c r="D430" s="71"/>
      <c r="E430" s="71"/>
      <c r="F430" s="71"/>
    </row>
    <row r="431" spans="1:6">
      <c r="A431" s="17"/>
      <c r="B431" s="17"/>
      <c r="C431" s="71"/>
      <c r="D431" s="71"/>
      <c r="E431" s="71"/>
      <c r="F431" s="71"/>
    </row>
    <row r="432" spans="1:6">
      <c r="A432" s="17"/>
      <c r="B432" s="17"/>
      <c r="C432" s="71"/>
      <c r="D432" s="71"/>
      <c r="E432" s="71"/>
      <c r="F432" s="71"/>
    </row>
    <row r="433" spans="1:6">
      <c r="A433" s="17"/>
      <c r="B433" s="17"/>
      <c r="C433" s="71"/>
      <c r="D433" s="71"/>
      <c r="E433" s="71"/>
      <c r="F433" s="71"/>
    </row>
    <row r="434" spans="1:6">
      <c r="A434" s="17"/>
      <c r="B434" s="17"/>
      <c r="C434" s="71"/>
      <c r="D434" s="71"/>
      <c r="E434" s="71"/>
      <c r="F434" s="71"/>
    </row>
    <row r="435" spans="1:6">
      <c r="A435" s="17"/>
      <c r="B435" s="17"/>
      <c r="C435" s="71"/>
      <c r="D435" s="71"/>
      <c r="E435" s="71"/>
      <c r="F435" s="71"/>
    </row>
    <row r="436" spans="1:6">
      <c r="A436" s="17"/>
      <c r="B436" s="17"/>
      <c r="C436" s="71"/>
      <c r="D436" s="71"/>
      <c r="E436" s="71"/>
      <c r="F436" s="71"/>
    </row>
    <row r="437" spans="1:6">
      <c r="A437" s="17"/>
      <c r="B437" s="17"/>
      <c r="C437" s="71"/>
      <c r="D437" s="71"/>
      <c r="E437" s="71"/>
      <c r="F437" s="71"/>
    </row>
    <row r="438" spans="1:6">
      <c r="A438" s="17"/>
      <c r="B438" s="17"/>
      <c r="C438" s="71"/>
      <c r="D438" s="71"/>
      <c r="E438" s="71"/>
      <c r="F438" s="71"/>
    </row>
    <row r="439" spans="1:6">
      <c r="A439" s="17"/>
      <c r="B439" s="17"/>
      <c r="C439" s="71"/>
      <c r="D439" s="71"/>
      <c r="E439" s="71"/>
      <c r="F439" s="71"/>
    </row>
    <row r="440" spans="1:6">
      <c r="A440" s="17"/>
      <c r="B440" s="17"/>
      <c r="C440" s="71"/>
      <c r="D440" s="71"/>
      <c r="E440" s="71"/>
      <c r="F440" s="71"/>
    </row>
    <row r="441" spans="1:6">
      <c r="A441" s="17"/>
      <c r="B441" s="17"/>
      <c r="C441" s="71"/>
      <c r="D441" s="71"/>
      <c r="E441" s="71"/>
      <c r="F441" s="71"/>
    </row>
    <row r="442" spans="1:6">
      <c r="A442" s="17"/>
      <c r="B442" s="17"/>
      <c r="C442" s="71"/>
      <c r="D442" s="71"/>
      <c r="E442" s="71"/>
      <c r="F442" s="71"/>
    </row>
    <row r="443" spans="1:6">
      <c r="A443" s="17"/>
      <c r="B443" s="17"/>
      <c r="C443" s="71"/>
      <c r="D443" s="71"/>
      <c r="E443" s="71"/>
      <c r="F443" s="71"/>
    </row>
    <row r="444" spans="1:6">
      <c r="A444" s="17"/>
      <c r="B444" s="17"/>
      <c r="C444" s="71"/>
      <c r="D444" s="71"/>
      <c r="E444" s="71"/>
      <c r="F444" s="71"/>
    </row>
    <row r="445" spans="1:6">
      <c r="A445" s="17"/>
      <c r="B445" s="17"/>
      <c r="C445" s="71"/>
      <c r="D445" s="71"/>
      <c r="E445" s="71"/>
      <c r="F445" s="71"/>
    </row>
    <row r="446" spans="1:6">
      <c r="A446" s="17"/>
      <c r="B446" s="17"/>
      <c r="C446" s="71"/>
      <c r="D446" s="71"/>
      <c r="E446" s="71"/>
      <c r="F446" s="71"/>
    </row>
    <row r="447" spans="1:6">
      <c r="A447" s="17"/>
      <c r="B447" s="17"/>
      <c r="C447" s="71"/>
      <c r="D447" s="71"/>
      <c r="E447" s="71"/>
      <c r="F447" s="71"/>
    </row>
    <row r="448" spans="1:6">
      <c r="A448" s="17"/>
      <c r="B448" s="17"/>
      <c r="C448" s="71"/>
      <c r="D448" s="71"/>
      <c r="E448" s="71"/>
      <c r="F448" s="71"/>
    </row>
    <row r="449" spans="1:6">
      <c r="A449" s="17"/>
      <c r="B449" s="17"/>
      <c r="C449" s="71"/>
      <c r="D449" s="71"/>
      <c r="E449" s="71"/>
      <c r="F449" s="71"/>
    </row>
    <row r="450" spans="1:6">
      <c r="A450" s="17"/>
      <c r="B450" s="17"/>
      <c r="C450" s="71"/>
      <c r="D450" s="71"/>
      <c r="E450" s="71"/>
      <c r="F450" s="71"/>
    </row>
    <row r="451" spans="1:6">
      <c r="A451" s="17"/>
      <c r="B451" s="17"/>
      <c r="C451" s="71"/>
      <c r="D451" s="71"/>
      <c r="E451" s="71"/>
      <c r="F451" s="71"/>
    </row>
    <row r="452" spans="1:6">
      <c r="A452" s="17"/>
      <c r="B452" s="17"/>
      <c r="C452" s="71"/>
      <c r="D452" s="71"/>
      <c r="E452" s="71"/>
      <c r="F452" s="71"/>
    </row>
    <row r="453" spans="1:6">
      <c r="A453" s="17"/>
      <c r="B453" s="17"/>
      <c r="C453" s="71"/>
      <c r="D453" s="71"/>
      <c r="E453" s="71"/>
      <c r="F453" s="71"/>
    </row>
    <row r="454" spans="1:6">
      <c r="A454" s="17"/>
      <c r="B454" s="17"/>
      <c r="C454" s="71"/>
      <c r="D454" s="71"/>
      <c r="E454" s="71"/>
      <c r="F454" s="71"/>
    </row>
    <row r="455" spans="1:6">
      <c r="A455" s="17"/>
      <c r="B455" s="17"/>
      <c r="C455" s="71"/>
      <c r="D455" s="71"/>
      <c r="E455" s="71"/>
      <c r="F455" s="71"/>
    </row>
    <row r="456" spans="1:6">
      <c r="A456" s="17"/>
      <c r="B456" s="17"/>
      <c r="C456" s="71"/>
      <c r="D456" s="71"/>
      <c r="E456" s="71"/>
      <c r="F456" s="71"/>
    </row>
    <row r="457" spans="1:6">
      <c r="A457" s="17"/>
      <c r="B457" s="17"/>
      <c r="C457" s="71"/>
      <c r="D457" s="71"/>
      <c r="E457" s="71"/>
      <c r="F457" s="71"/>
    </row>
    <row r="458" spans="1:6">
      <c r="A458" s="17"/>
      <c r="B458" s="17"/>
      <c r="C458" s="71"/>
      <c r="D458" s="71"/>
      <c r="E458" s="71"/>
      <c r="F458" s="71"/>
    </row>
    <row r="459" spans="1:6">
      <c r="A459" s="17"/>
      <c r="B459" s="17"/>
      <c r="C459" s="71"/>
      <c r="D459" s="71"/>
      <c r="E459" s="71"/>
      <c r="F459" s="71"/>
    </row>
    <row r="460" spans="1:6">
      <c r="A460" s="17"/>
      <c r="B460" s="17"/>
      <c r="C460" s="71"/>
      <c r="D460" s="71"/>
      <c r="E460" s="71"/>
      <c r="F460" s="71"/>
    </row>
    <row r="461" spans="1:6">
      <c r="A461" s="17"/>
      <c r="B461" s="17"/>
      <c r="C461" s="71"/>
      <c r="D461" s="71"/>
      <c r="E461" s="71"/>
      <c r="F461" s="71"/>
    </row>
    <row r="462" spans="1:6">
      <c r="A462" s="17"/>
      <c r="B462" s="17"/>
      <c r="C462" s="71"/>
      <c r="D462" s="71"/>
      <c r="E462" s="71"/>
      <c r="F462" s="71"/>
    </row>
    <row r="463" spans="1:6">
      <c r="A463" s="17"/>
      <c r="B463" s="17"/>
      <c r="C463" s="71"/>
      <c r="D463" s="71"/>
      <c r="E463" s="71"/>
      <c r="F463" s="71"/>
    </row>
    <row r="464" spans="1:6">
      <c r="A464" s="17"/>
      <c r="B464" s="17"/>
      <c r="C464" s="71"/>
      <c r="D464" s="71"/>
      <c r="E464" s="71"/>
      <c r="F464" s="71"/>
    </row>
    <row r="465" spans="1:6">
      <c r="A465" s="17"/>
      <c r="B465" s="17"/>
      <c r="C465" s="71"/>
      <c r="D465" s="71"/>
      <c r="E465" s="71"/>
      <c r="F465" s="71"/>
    </row>
    <row r="466" spans="1:6">
      <c r="A466" s="17"/>
      <c r="B466" s="17"/>
      <c r="C466" s="71"/>
      <c r="D466" s="71"/>
      <c r="E466" s="71"/>
      <c r="F466" s="71"/>
    </row>
    <row r="467" spans="1:6">
      <c r="A467" s="17"/>
      <c r="B467" s="17"/>
      <c r="C467" s="71"/>
      <c r="D467" s="71"/>
      <c r="E467" s="71"/>
      <c r="F467" s="71"/>
    </row>
    <row r="468" spans="1:6">
      <c r="A468" s="17"/>
      <c r="B468" s="17"/>
      <c r="C468" s="71"/>
      <c r="D468" s="71"/>
      <c r="E468" s="71"/>
      <c r="F468" s="71"/>
    </row>
    <row r="469" spans="1:6">
      <c r="A469" s="17"/>
      <c r="B469" s="17"/>
      <c r="C469" s="71"/>
      <c r="D469" s="71"/>
      <c r="E469" s="71"/>
      <c r="F469" s="71"/>
    </row>
    <row r="470" spans="1:6">
      <c r="A470" s="17"/>
      <c r="B470" s="17"/>
      <c r="C470" s="71"/>
      <c r="D470" s="71"/>
      <c r="E470" s="71"/>
      <c r="F470" s="71"/>
    </row>
    <row r="471" spans="1:6">
      <c r="A471" s="17"/>
      <c r="B471" s="17"/>
      <c r="C471" s="71"/>
      <c r="D471" s="71"/>
      <c r="E471" s="71"/>
      <c r="F471" s="71"/>
    </row>
    <row r="472" spans="1:6">
      <c r="A472" s="17"/>
      <c r="B472" s="17"/>
      <c r="C472" s="71"/>
      <c r="D472" s="71"/>
      <c r="E472" s="71"/>
      <c r="F472" s="71"/>
    </row>
    <row r="473" spans="1:6">
      <c r="A473" s="17"/>
      <c r="B473" s="17"/>
      <c r="C473" s="71"/>
      <c r="D473" s="71"/>
      <c r="E473" s="71"/>
      <c r="F473" s="71"/>
    </row>
    <row r="474" spans="1:6">
      <c r="A474" s="17"/>
      <c r="B474" s="17"/>
      <c r="C474" s="71"/>
      <c r="D474" s="71"/>
      <c r="E474" s="71"/>
      <c r="F474" s="71"/>
    </row>
    <row r="475" spans="1:6">
      <c r="A475" s="17"/>
      <c r="B475" s="17"/>
      <c r="C475" s="71"/>
      <c r="D475" s="71"/>
      <c r="E475" s="71"/>
      <c r="F475" s="71"/>
    </row>
    <row r="476" spans="1:6">
      <c r="A476" s="17"/>
      <c r="B476" s="17"/>
      <c r="C476" s="71"/>
      <c r="D476" s="71"/>
      <c r="E476" s="71"/>
      <c r="F476" s="71"/>
    </row>
    <row r="477" spans="1:6">
      <c r="A477" s="17"/>
      <c r="B477" s="17"/>
      <c r="C477" s="71"/>
      <c r="D477" s="71"/>
      <c r="E477" s="71"/>
      <c r="F477" s="71"/>
    </row>
    <row r="478" spans="1:6">
      <c r="A478" s="17"/>
      <c r="B478" s="17"/>
      <c r="C478" s="71"/>
      <c r="D478" s="71"/>
      <c r="E478" s="71"/>
      <c r="F478" s="71"/>
    </row>
    <row r="479" spans="1:6">
      <c r="A479" s="17"/>
      <c r="B479" s="17"/>
      <c r="C479" s="71"/>
      <c r="D479" s="71"/>
      <c r="E479" s="71"/>
      <c r="F479" s="71"/>
    </row>
    <row r="480" spans="1:6">
      <c r="A480" s="17"/>
      <c r="B480" s="17"/>
      <c r="C480" s="71"/>
      <c r="D480" s="71"/>
      <c r="E480" s="71"/>
      <c r="F480" s="71"/>
    </row>
    <row r="481" spans="1:6">
      <c r="A481" s="17"/>
      <c r="B481" s="17"/>
      <c r="C481" s="71"/>
      <c r="D481" s="71"/>
      <c r="E481" s="71"/>
      <c r="F481" s="71"/>
    </row>
    <row r="482" spans="1:6">
      <c r="A482" s="17"/>
      <c r="B482" s="17"/>
      <c r="C482" s="71"/>
      <c r="D482" s="71"/>
      <c r="E482" s="71"/>
      <c r="F482" s="71"/>
    </row>
    <row r="483" spans="1:6">
      <c r="A483" s="17"/>
      <c r="B483" s="17"/>
      <c r="C483" s="71"/>
      <c r="D483" s="71"/>
      <c r="E483" s="71"/>
      <c r="F483" s="71"/>
    </row>
    <row r="484" spans="1:6">
      <c r="A484" s="17"/>
      <c r="B484" s="17"/>
      <c r="C484" s="71"/>
      <c r="D484" s="71"/>
      <c r="E484" s="71"/>
      <c r="F484" s="71"/>
    </row>
    <row r="485" spans="1:6">
      <c r="A485" s="17"/>
      <c r="B485" s="17"/>
      <c r="C485" s="71"/>
      <c r="D485" s="71"/>
      <c r="E485" s="71"/>
      <c r="F485" s="71"/>
    </row>
    <row r="486" spans="1:6">
      <c r="A486" s="17"/>
      <c r="B486" s="17"/>
      <c r="C486" s="71"/>
      <c r="D486" s="71"/>
      <c r="E486" s="71"/>
      <c r="F486" s="71"/>
    </row>
    <row r="487" spans="1:6">
      <c r="A487" s="17"/>
      <c r="B487" s="17"/>
      <c r="C487" s="71"/>
      <c r="D487" s="71"/>
      <c r="E487" s="71"/>
      <c r="F487" s="71"/>
    </row>
    <row r="488" spans="1:6">
      <c r="A488" s="17"/>
      <c r="B488" s="17"/>
      <c r="C488" s="71"/>
      <c r="D488" s="71"/>
      <c r="E488" s="71"/>
      <c r="F488" s="71"/>
    </row>
    <row r="489" spans="1:6">
      <c r="A489" s="17"/>
      <c r="B489" s="17"/>
      <c r="C489" s="71"/>
      <c r="D489" s="71"/>
      <c r="E489" s="71"/>
      <c r="F489" s="71"/>
    </row>
    <row r="490" spans="1:6">
      <c r="A490" s="17"/>
      <c r="B490" s="17"/>
      <c r="C490" s="71"/>
      <c r="D490" s="71"/>
      <c r="E490" s="71"/>
      <c r="F490" s="71"/>
    </row>
    <row r="491" spans="1:6">
      <c r="A491" s="17"/>
      <c r="B491" s="17"/>
      <c r="C491" s="71"/>
      <c r="D491" s="71"/>
      <c r="E491" s="71"/>
      <c r="F491" s="71"/>
    </row>
    <row r="492" spans="1:6">
      <c r="A492" s="17"/>
      <c r="B492" s="17"/>
      <c r="C492" s="71"/>
      <c r="D492" s="71"/>
      <c r="E492" s="71"/>
      <c r="F492" s="71"/>
    </row>
    <row r="493" spans="1:6">
      <c r="A493" s="17"/>
      <c r="B493" s="17"/>
      <c r="C493" s="71"/>
      <c r="D493" s="71"/>
      <c r="E493" s="71"/>
      <c r="F493" s="71"/>
    </row>
    <row r="494" spans="1:6">
      <c r="A494" s="17"/>
      <c r="B494" s="17"/>
      <c r="C494" s="71"/>
      <c r="D494" s="71"/>
      <c r="E494" s="71"/>
      <c r="F494" s="71"/>
    </row>
    <row r="495" spans="1:6">
      <c r="A495" s="17"/>
      <c r="B495" s="17"/>
      <c r="C495" s="71"/>
      <c r="D495" s="71"/>
      <c r="E495" s="71"/>
      <c r="F495" s="71"/>
    </row>
    <row r="496" spans="1:6">
      <c r="A496" s="17"/>
      <c r="B496" s="17"/>
      <c r="C496" s="71"/>
      <c r="D496" s="71"/>
      <c r="E496" s="71"/>
      <c r="F496" s="71"/>
    </row>
    <row r="497" spans="1:6">
      <c r="A497" s="17"/>
      <c r="B497" s="17"/>
      <c r="C497" s="71"/>
      <c r="D497" s="71"/>
      <c r="E497" s="71"/>
      <c r="F497" s="71"/>
    </row>
    <row r="498" spans="1:6">
      <c r="A498" s="17"/>
      <c r="B498" s="17"/>
      <c r="C498" s="71"/>
      <c r="D498" s="71"/>
      <c r="E498" s="71"/>
      <c r="F498" s="71"/>
    </row>
    <row r="499" spans="1:6">
      <c r="A499" s="17"/>
      <c r="B499" s="17"/>
      <c r="C499" s="71"/>
      <c r="D499" s="71"/>
      <c r="E499" s="71"/>
      <c r="F499" s="71"/>
    </row>
    <row r="500" spans="1:6">
      <c r="A500" s="17"/>
      <c r="B500" s="17"/>
      <c r="C500" s="71"/>
      <c r="D500" s="71"/>
      <c r="E500" s="71"/>
      <c r="F500" s="71"/>
    </row>
    <row r="501" spans="1:6">
      <c r="A501" s="17"/>
      <c r="B501" s="17"/>
      <c r="C501" s="71"/>
      <c r="D501" s="71"/>
      <c r="E501" s="71"/>
      <c r="F501" s="71"/>
    </row>
    <row r="502" spans="1:6">
      <c r="A502" s="17"/>
      <c r="B502" s="17"/>
      <c r="C502" s="71"/>
      <c r="D502" s="71"/>
      <c r="E502" s="71"/>
      <c r="F502" s="71"/>
    </row>
    <row r="503" spans="1:6">
      <c r="A503" s="17"/>
      <c r="B503" s="17"/>
      <c r="C503" s="71"/>
      <c r="D503" s="71"/>
      <c r="E503" s="71"/>
      <c r="F503" s="71"/>
    </row>
    <row r="504" spans="1:6">
      <c r="A504" s="17"/>
      <c r="B504" s="17"/>
      <c r="C504" s="71"/>
      <c r="D504" s="71"/>
      <c r="E504" s="71"/>
      <c r="F504" s="71"/>
    </row>
    <row r="505" spans="1:6">
      <c r="A505" s="17"/>
      <c r="B505" s="17"/>
      <c r="C505" s="71"/>
      <c r="D505" s="71"/>
      <c r="E505" s="71"/>
      <c r="F505" s="71"/>
    </row>
    <row r="506" spans="1:6">
      <c r="A506" s="17"/>
      <c r="B506" s="17"/>
      <c r="C506" s="71"/>
      <c r="D506" s="71"/>
      <c r="E506" s="71"/>
      <c r="F506" s="71"/>
    </row>
    <row r="507" spans="1:6">
      <c r="A507" s="17"/>
      <c r="B507" s="17"/>
      <c r="C507" s="71"/>
      <c r="D507" s="71"/>
      <c r="E507" s="71"/>
      <c r="F507" s="71"/>
    </row>
    <row r="508" spans="1:6">
      <c r="A508" s="17"/>
      <c r="B508" s="17"/>
      <c r="C508" s="71"/>
      <c r="D508" s="71"/>
      <c r="E508" s="71"/>
      <c r="F508" s="71"/>
    </row>
    <row r="509" spans="1:6">
      <c r="A509" s="17"/>
      <c r="B509" s="17"/>
      <c r="C509" s="71"/>
      <c r="D509" s="71"/>
      <c r="E509" s="71"/>
      <c r="F509" s="71"/>
    </row>
    <row r="510" spans="1:6">
      <c r="A510" s="17"/>
      <c r="B510" s="17"/>
      <c r="C510" s="71"/>
      <c r="D510" s="71"/>
      <c r="E510" s="71"/>
      <c r="F510" s="71"/>
    </row>
    <row r="511" spans="1:6">
      <c r="A511" s="17"/>
      <c r="B511" s="17"/>
      <c r="C511" s="71"/>
      <c r="D511" s="71"/>
      <c r="E511" s="71"/>
      <c r="F511" s="71"/>
    </row>
    <row r="512" spans="1:6">
      <c r="A512" s="17"/>
      <c r="B512" s="17"/>
      <c r="C512" s="71"/>
      <c r="D512" s="71"/>
      <c r="E512" s="71"/>
      <c r="F512" s="71"/>
    </row>
    <row r="513" spans="1:6">
      <c r="A513" s="17"/>
      <c r="B513" s="17"/>
      <c r="C513" s="71"/>
      <c r="D513" s="71"/>
      <c r="E513" s="71"/>
      <c r="F513" s="71"/>
    </row>
    <row r="514" spans="1:6">
      <c r="A514" s="17"/>
      <c r="B514" s="17"/>
      <c r="C514" s="71"/>
      <c r="D514" s="71"/>
      <c r="E514" s="71"/>
      <c r="F514" s="71"/>
    </row>
    <row r="515" spans="1:6">
      <c r="A515" s="17"/>
      <c r="B515" s="17"/>
      <c r="C515" s="71"/>
      <c r="D515" s="71"/>
      <c r="E515" s="71"/>
      <c r="F515" s="71"/>
    </row>
    <row r="516" spans="1:6">
      <c r="A516" s="17"/>
      <c r="B516" s="17"/>
      <c r="C516" s="71"/>
      <c r="D516" s="71"/>
      <c r="E516" s="71"/>
      <c r="F516" s="71"/>
    </row>
    <row r="517" spans="1:6">
      <c r="A517" s="17"/>
      <c r="B517" s="17"/>
      <c r="C517" s="71"/>
      <c r="D517" s="71"/>
      <c r="E517" s="71"/>
      <c r="F517" s="71"/>
    </row>
    <row r="518" spans="1:6">
      <c r="A518" s="17"/>
      <c r="B518" s="17"/>
      <c r="C518" s="71"/>
      <c r="D518" s="71"/>
      <c r="E518" s="71"/>
      <c r="F518" s="71"/>
    </row>
    <row r="519" spans="1:6">
      <c r="A519" s="17"/>
      <c r="B519" s="17"/>
      <c r="C519" s="71"/>
      <c r="D519" s="71"/>
      <c r="E519" s="71"/>
      <c r="F519" s="71"/>
    </row>
    <row r="520" spans="1:6">
      <c r="A520" s="17"/>
      <c r="B520" s="17"/>
      <c r="C520" s="71"/>
      <c r="D520" s="71"/>
      <c r="E520" s="71"/>
      <c r="F520" s="71"/>
    </row>
    <row r="521" spans="1:6">
      <c r="A521" s="17"/>
      <c r="B521" s="17"/>
      <c r="C521" s="71"/>
      <c r="D521" s="71"/>
      <c r="E521" s="71"/>
      <c r="F521" s="71"/>
    </row>
    <row r="522" spans="1:6">
      <c r="A522" s="17"/>
      <c r="B522" s="17"/>
      <c r="C522" s="71"/>
      <c r="D522" s="71"/>
      <c r="E522" s="71"/>
      <c r="F522" s="71"/>
    </row>
    <row r="523" spans="1:6">
      <c r="A523" s="17"/>
      <c r="B523" s="17"/>
      <c r="C523" s="71"/>
      <c r="D523" s="71"/>
      <c r="E523" s="71"/>
      <c r="F523" s="71"/>
    </row>
    <row r="524" spans="1:6">
      <c r="A524" s="17"/>
      <c r="B524" s="17"/>
      <c r="C524" s="71"/>
      <c r="D524" s="71"/>
      <c r="E524" s="71"/>
      <c r="F524" s="71"/>
    </row>
    <row r="525" spans="1:6">
      <c r="A525" s="17"/>
      <c r="B525" s="17"/>
      <c r="C525" s="71"/>
      <c r="D525" s="71"/>
      <c r="E525" s="71"/>
      <c r="F525" s="71"/>
    </row>
    <row r="526" spans="1:6">
      <c r="A526" s="17"/>
      <c r="B526" s="17"/>
      <c r="C526" s="71"/>
      <c r="D526" s="71"/>
      <c r="E526" s="71"/>
      <c r="F526" s="71"/>
    </row>
    <row r="527" spans="1:6">
      <c r="A527" s="17"/>
      <c r="B527" s="17"/>
      <c r="C527" s="71"/>
      <c r="D527" s="71"/>
      <c r="E527" s="71"/>
      <c r="F527" s="71"/>
    </row>
    <row r="528" spans="1:6">
      <c r="A528" s="17"/>
      <c r="B528" s="17"/>
      <c r="C528" s="71"/>
      <c r="D528" s="71"/>
      <c r="E528" s="71"/>
      <c r="F528" s="71"/>
    </row>
    <row r="529" spans="1:6">
      <c r="A529" s="17"/>
      <c r="B529" s="17"/>
      <c r="C529" s="71"/>
      <c r="D529" s="71"/>
      <c r="E529" s="71"/>
      <c r="F529" s="71"/>
    </row>
    <row r="530" spans="1:6">
      <c r="A530" s="17"/>
      <c r="B530" s="17"/>
      <c r="C530" s="71"/>
      <c r="D530" s="71"/>
      <c r="E530" s="71"/>
      <c r="F530" s="71"/>
    </row>
    <row r="531" spans="1:6">
      <c r="A531" s="17"/>
      <c r="B531" s="17"/>
      <c r="C531" s="71"/>
      <c r="D531" s="71"/>
      <c r="E531" s="71"/>
      <c r="F531" s="71"/>
    </row>
    <row r="532" spans="1:6">
      <c r="A532" s="17"/>
      <c r="B532" s="17"/>
      <c r="C532" s="71"/>
      <c r="D532" s="71"/>
      <c r="E532" s="71"/>
      <c r="F532" s="71"/>
    </row>
    <row r="533" spans="1:6">
      <c r="A533" s="17"/>
      <c r="B533" s="17"/>
      <c r="C533" s="71"/>
      <c r="D533" s="71"/>
      <c r="E533" s="71"/>
      <c r="F533" s="71"/>
    </row>
    <row r="534" spans="1:6">
      <c r="A534" s="17"/>
      <c r="B534" s="17"/>
      <c r="C534" s="71"/>
      <c r="D534" s="71"/>
      <c r="E534" s="71"/>
      <c r="F534" s="71"/>
    </row>
    <row r="535" spans="1:6">
      <c r="A535" s="17"/>
      <c r="B535" s="17"/>
      <c r="C535" s="71"/>
      <c r="D535" s="71"/>
      <c r="E535" s="71"/>
      <c r="F535" s="71"/>
    </row>
    <row r="536" spans="1:6">
      <c r="A536" s="17"/>
      <c r="B536" s="17"/>
      <c r="C536" s="71"/>
      <c r="D536" s="71"/>
      <c r="E536" s="71"/>
      <c r="F536" s="71"/>
    </row>
    <row r="537" spans="1:6">
      <c r="A537" s="17"/>
      <c r="B537" s="17"/>
      <c r="C537" s="71"/>
      <c r="D537" s="71"/>
      <c r="E537" s="71"/>
      <c r="F537" s="71"/>
    </row>
    <row r="538" spans="1:6">
      <c r="A538" s="17"/>
      <c r="B538" s="17"/>
      <c r="C538" s="71"/>
      <c r="D538" s="71"/>
      <c r="E538" s="71"/>
      <c r="F538" s="71"/>
    </row>
    <row r="539" spans="1:6">
      <c r="A539" s="17"/>
      <c r="B539" s="17"/>
      <c r="C539" s="71"/>
      <c r="D539" s="71"/>
      <c r="E539" s="71"/>
      <c r="F539" s="71"/>
    </row>
    <row r="540" spans="1:6">
      <c r="A540" s="17"/>
      <c r="B540" s="17"/>
      <c r="C540" s="71"/>
      <c r="D540" s="71"/>
      <c r="E540" s="71"/>
      <c r="F540" s="71"/>
    </row>
    <row r="541" spans="1:6">
      <c r="A541" s="17"/>
      <c r="B541" s="17"/>
      <c r="C541" s="71"/>
      <c r="D541" s="71"/>
      <c r="E541" s="71"/>
      <c r="F541" s="71"/>
    </row>
    <row r="542" spans="1:6">
      <c r="A542" s="17"/>
      <c r="B542" s="17"/>
      <c r="C542" s="71"/>
      <c r="D542" s="71"/>
      <c r="E542" s="71"/>
      <c r="F542" s="71"/>
    </row>
    <row r="543" spans="1:6">
      <c r="A543" s="17"/>
      <c r="B543" s="17"/>
      <c r="C543" s="71"/>
      <c r="D543" s="71"/>
      <c r="E543" s="71"/>
      <c r="F543" s="71"/>
    </row>
    <row r="544" spans="1:6">
      <c r="A544" s="17"/>
      <c r="B544" s="17"/>
      <c r="C544" s="71"/>
      <c r="D544" s="71"/>
      <c r="E544" s="71"/>
      <c r="F544" s="71"/>
    </row>
    <row r="545" spans="1:6">
      <c r="A545" s="17"/>
      <c r="B545" s="17"/>
      <c r="C545" s="71"/>
      <c r="D545" s="71"/>
      <c r="E545" s="71"/>
      <c r="F545" s="71"/>
    </row>
    <row r="546" spans="1:6">
      <c r="A546" s="17"/>
      <c r="B546" s="17"/>
      <c r="C546" s="71"/>
      <c r="D546" s="71"/>
      <c r="E546" s="71"/>
      <c r="F546" s="71"/>
    </row>
    <row r="547" spans="1:6">
      <c r="A547" s="17"/>
      <c r="B547" s="17"/>
      <c r="C547" s="71"/>
      <c r="D547" s="71"/>
      <c r="E547" s="71"/>
      <c r="F547" s="71"/>
    </row>
    <row r="548" spans="1:6">
      <c r="A548" s="17"/>
      <c r="B548" s="17"/>
      <c r="C548" s="71"/>
      <c r="D548" s="71"/>
      <c r="E548" s="71"/>
      <c r="F548" s="71"/>
    </row>
    <row r="549" spans="1:6">
      <c r="A549" s="17"/>
      <c r="B549" s="17"/>
      <c r="C549" s="71"/>
      <c r="D549" s="71"/>
      <c r="E549" s="71"/>
      <c r="F549" s="71"/>
    </row>
    <row r="550" spans="1:6">
      <c r="A550" s="17"/>
      <c r="B550" s="17"/>
      <c r="C550" s="71"/>
      <c r="D550" s="71"/>
      <c r="E550" s="71"/>
      <c r="F550" s="71"/>
    </row>
    <row r="551" spans="1:6">
      <c r="A551" s="17"/>
      <c r="B551" s="17"/>
      <c r="C551" s="71"/>
      <c r="D551" s="71"/>
      <c r="E551" s="71"/>
      <c r="F551" s="71"/>
    </row>
    <row r="552" spans="1:6">
      <c r="A552" s="17"/>
      <c r="B552" s="17"/>
      <c r="C552" s="71"/>
      <c r="D552" s="71"/>
      <c r="E552" s="71"/>
      <c r="F552" s="71"/>
    </row>
    <row r="553" spans="1:6">
      <c r="A553" s="17"/>
      <c r="B553" s="17"/>
      <c r="C553" s="71"/>
      <c r="D553" s="71"/>
      <c r="E553" s="71"/>
      <c r="F553" s="71"/>
    </row>
    <row r="554" spans="1:6">
      <c r="A554" s="17"/>
      <c r="B554" s="17"/>
      <c r="C554" s="71"/>
      <c r="D554" s="71"/>
      <c r="E554" s="71"/>
      <c r="F554" s="71"/>
    </row>
    <row r="555" spans="1:6">
      <c r="A555" s="17"/>
      <c r="B555" s="17"/>
      <c r="C555" s="71"/>
      <c r="D555" s="71"/>
      <c r="E555" s="71"/>
      <c r="F555" s="71"/>
    </row>
    <row r="556" spans="1:6">
      <c r="A556" s="17"/>
      <c r="B556" s="17"/>
      <c r="C556" s="71"/>
      <c r="D556" s="71"/>
      <c r="E556" s="71"/>
      <c r="F556" s="71"/>
    </row>
    <row r="557" spans="1:6">
      <c r="A557" s="17"/>
      <c r="B557" s="17"/>
      <c r="C557" s="71"/>
      <c r="D557" s="71"/>
      <c r="E557" s="71"/>
      <c r="F557" s="71"/>
    </row>
    <row r="558" spans="1:6">
      <c r="A558" s="17"/>
      <c r="B558" s="17"/>
      <c r="C558" s="71"/>
      <c r="D558" s="71"/>
      <c r="E558" s="71"/>
      <c r="F558" s="71"/>
    </row>
    <row r="559" spans="1:6">
      <c r="A559" s="17"/>
      <c r="B559" s="17"/>
      <c r="C559" s="71"/>
      <c r="D559" s="71"/>
      <c r="E559" s="71"/>
      <c r="F559" s="71"/>
    </row>
    <row r="560" spans="1:6">
      <c r="A560" s="17"/>
      <c r="B560" s="17"/>
      <c r="C560" s="71"/>
      <c r="D560" s="71"/>
      <c r="E560" s="71"/>
      <c r="F560" s="71"/>
    </row>
    <row r="561" spans="1:6">
      <c r="A561" s="17"/>
      <c r="B561" s="17"/>
      <c r="C561" s="71"/>
      <c r="D561" s="71"/>
      <c r="E561" s="71"/>
      <c r="F561" s="71"/>
    </row>
    <row r="562" spans="1:6">
      <c r="A562" s="17"/>
      <c r="B562" s="17"/>
      <c r="C562" s="71"/>
      <c r="D562" s="71"/>
      <c r="E562" s="71"/>
      <c r="F562" s="71"/>
    </row>
    <row r="563" spans="1:6">
      <c r="A563" s="17"/>
      <c r="B563" s="17"/>
      <c r="C563" s="71"/>
      <c r="D563" s="71"/>
      <c r="E563" s="71"/>
      <c r="F563" s="71"/>
    </row>
    <row r="564" spans="1:6">
      <c r="A564" s="17"/>
      <c r="B564" s="17"/>
      <c r="C564" s="71"/>
      <c r="D564" s="71"/>
      <c r="E564" s="71"/>
      <c r="F564" s="71"/>
    </row>
    <row r="565" spans="1:6">
      <c r="A565" s="17"/>
      <c r="B565" s="17"/>
      <c r="C565" s="71"/>
      <c r="D565" s="71"/>
      <c r="E565" s="71"/>
      <c r="F565" s="71"/>
    </row>
    <row r="566" spans="1:6">
      <c r="A566" s="17"/>
      <c r="B566" s="17"/>
      <c r="C566" s="71"/>
      <c r="D566" s="71"/>
      <c r="E566" s="71"/>
      <c r="F566" s="71"/>
    </row>
    <row r="567" spans="1:6">
      <c r="A567" s="17"/>
      <c r="B567" s="17"/>
      <c r="C567" s="71"/>
      <c r="D567" s="71"/>
      <c r="E567" s="71"/>
      <c r="F567" s="71"/>
    </row>
    <row r="568" spans="1:6">
      <c r="A568" s="17"/>
      <c r="B568" s="17"/>
      <c r="C568" s="71"/>
      <c r="D568" s="71"/>
      <c r="E568" s="71"/>
      <c r="F568" s="71"/>
    </row>
    <row r="569" spans="1:6">
      <c r="A569" s="17"/>
      <c r="B569" s="17"/>
      <c r="C569" s="71"/>
      <c r="D569" s="71"/>
      <c r="E569" s="71"/>
      <c r="F569" s="71"/>
    </row>
    <row r="570" spans="1:6">
      <c r="A570" s="17"/>
      <c r="B570" s="17"/>
      <c r="C570" s="71"/>
      <c r="D570" s="71"/>
      <c r="E570" s="71"/>
      <c r="F570" s="71"/>
    </row>
    <row r="571" spans="1:6">
      <c r="A571" s="17"/>
      <c r="B571" s="17"/>
      <c r="C571" s="71"/>
      <c r="D571" s="71"/>
      <c r="E571" s="71"/>
      <c r="F571" s="71"/>
    </row>
    <row r="572" spans="1:6">
      <c r="A572" s="17"/>
      <c r="B572" s="17"/>
      <c r="C572" s="71"/>
      <c r="D572" s="71"/>
      <c r="E572" s="71"/>
      <c r="F572" s="71"/>
    </row>
    <row r="573" spans="1:6">
      <c r="A573" s="17"/>
      <c r="B573" s="17"/>
      <c r="C573" s="71"/>
      <c r="D573" s="71"/>
      <c r="E573" s="71"/>
      <c r="F573" s="71"/>
    </row>
    <row r="574" spans="1:6">
      <c r="A574" s="17"/>
      <c r="B574" s="17"/>
      <c r="C574" s="71"/>
      <c r="D574" s="71"/>
      <c r="E574" s="71"/>
      <c r="F574" s="71"/>
    </row>
    <row r="575" spans="1:6">
      <c r="A575" s="17"/>
      <c r="B575" s="17"/>
      <c r="C575" s="71"/>
      <c r="D575" s="71"/>
      <c r="E575" s="71"/>
      <c r="F575" s="71"/>
    </row>
    <row r="576" spans="1:6">
      <c r="A576" s="17"/>
      <c r="B576" s="17"/>
      <c r="C576" s="71"/>
      <c r="D576" s="71"/>
      <c r="E576" s="71"/>
      <c r="F576" s="71"/>
    </row>
    <row r="577" spans="1:6">
      <c r="A577" s="17"/>
      <c r="B577" s="17"/>
      <c r="C577" s="71"/>
      <c r="D577" s="71"/>
      <c r="E577" s="71"/>
      <c r="F577" s="71"/>
    </row>
    <row r="578" spans="1:6">
      <c r="A578" s="17"/>
      <c r="B578" s="17"/>
      <c r="C578" s="71"/>
      <c r="D578" s="71"/>
      <c r="E578" s="71"/>
      <c r="F578" s="71"/>
    </row>
    <row r="579" spans="1:6">
      <c r="A579" s="17"/>
      <c r="B579" s="17"/>
      <c r="C579" s="71"/>
      <c r="D579" s="71"/>
      <c r="E579" s="71"/>
      <c r="F579" s="71"/>
    </row>
    <row r="580" spans="1:6">
      <c r="A580" s="17"/>
      <c r="B580" s="17"/>
      <c r="C580" s="71"/>
      <c r="D580" s="71"/>
      <c r="E580" s="71"/>
      <c r="F580" s="71"/>
    </row>
    <row r="581" spans="1:6">
      <c r="A581" s="17"/>
      <c r="B581" s="17"/>
      <c r="C581" s="71"/>
      <c r="D581" s="71"/>
      <c r="E581" s="71"/>
      <c r="F581" s="71"/>
    </row>
    <row r="582" spans="1:6">
      <c r="A582" s="17"/>
      <c r="B582" s="17"/>
      <c r="C582" s="71"/>
      <c r="D582" s="71"/>
      <c r="E582" s="71"/>
      <c r="F582" s="71"/>
    </row>
    <row r="583" spans="1:6">
      <c r="A583" s="17"/>
      <c r="B583" s="17"/>
      <c r="C583" s="71"/>
      <c r="D583" s="71"/>
      <c r="E583" s="71"/>
      <c r="F583" s="71"/>
    </row>
    <row r="584" spans="1:6">
      <c r="A584" s="17"/>
      <c r="B584" s="17"/>
      <c r="C584" s="71"/>
      <c r="D584" s="71"/>
      <c r="E584" s="71"/>
      <c r="F584" s="71"/>
    </row>
    <row r="585" spans="1:6">
      <c r="A585" s="17"/>
      <c r="B585" s="17"/>
      <c r="C585" s="71"/>
      <c r="D585" s="71"/>
      <c r="E585" s="71"/>
      <c r="F585" s="71"/>
    </row>
    <row r="586" spans="1:6">
      <c r="A586" s="17"/>
      <c r="B586" s="17"/>
      <c r="C586" s="71"/>
      <c r="D586" s="71"/>
      <c r="E586" s="71"/>
      <c r="F586" s="71"/>
    </row>
    <row r="587" spans="1:6">
      <c r="A587" s="17"/>
      <c r="B587" s="17"/>
      <c r="C587" s="71"/>
      <c r="D587" s="71"/>
      <c r="E587" s="71"/>
      <c r="F587" s="71"/>
    </row>
    <row r="588" spans="1:6">
      <c r="A588" s="17"/>
      <c r="B588" s="17"/>
      <c r="C588" s="71"/>
      <c r="D588" s="71"/>
      <c r="E588" s="71"/>
      <c r="F588" s="71"/>
    </row>
    <row r="589" spans="1:6">
      <c r="A589" s="17"/>
      <c r="B589" s="17"/>
      <c r="C589" s="71"/>
      <c r="D589" s="71"/>
      <c r="E589" s="71"/>
      <c r="F589" s="71"/>
    </row>
    <row r="590" spans="1:6">
      <c r="A590" s="17"/>
      <c r="B590" s="17"/>
      <c r="C590" s="71"/>
      <c r="D590" s="71"/>
      <c r="E590" s="71"/>
      <c r="F590" s="71"/>
    </row>
    <row r="591" spans="1:6">
      <c r="A591" s="17"/>
      <c r="B591" s="17"/>
      <c r="C591" s="71"/>
      <c r="D591" s="71"/>
      <c r="E591" s="71"/>
      <c r="F591" s="71"/>
    </row>
    <row r="592" spans="1:6">
      <c r="A592" s="17"/>
      <c r="B592" s="17"/>
      <c r="C592" s="71"/>
      <c r="D592" s="71"/>
      <c r="E592" s="71"/>
      <c r="F592" s="71"/>
    </row>
    <row r="593" spans="1:6">
      <c r="A593" s="17"/>
      <c r="B593" s="17"/>
      <c r="C593" s="71"/>
      <c r="D593" s="71"/>
      <c r="E593" s="71"/>
      <c r="F593" s="71"/>
    </row>
    <row r="594" spans="1:6">
      <c r="A594" s="17"/>
      <c r="B594" s="17"/>
      <c r="C594" s="71"/>
      <c r="D594" s="71"/>
      <c r="E594" s="71"/>
      <c r="F594" s="71"/>
    </row>
    <row r="595" spans="1:6">
      <c r="A595" s="17"/>
      <c r="B595" s="17"/>
      <c r="C595" s="71"/>
      <c r="D595" s="71"/>
      <c r="E595" s="71"/>
      <c r="F595" s="71"/>
    </row>
    <row r="596" spans="1:6">
      <c r="A596" s="17"/>
      <c r="B596" s="17"/>
      <c r="C596" s="71"/>
      <c r="D596" s="71"/>
      <c r="E596" s="71"/>
      <c r="F596" s="71"/>
    </row>
    <row r="597" spans="1:6">
      <c r="A597" s="17"/>
      <c r="B597" s="17"/>
      <c r="C597" s="71"/>
      <c r="D597" s="71"/>
      <c r="E597" s="71"/>
      <c r="F597" s="71"/>
    </row>
    <row r="598" spans="1:6">
      <c r="A598" s="17"/>
      <c r="B598" s="17"/>
      <c r="C598" s="71"/>
      <c r="D598" s="71"/>
      <c r="E598" s="71"/>
      <c r="F598" s="71"/>
    </row>
    <row r="599" spans="1:6">
      <c r="A599" s="17"/>
      <c r="B599" s="17"/>
      <c r="C599" s="71"/>
      <c r="D599" s="71"/>
      <c r="E599" s="71"/>
      <c r="F599" s="71"/>
    </row>
    <row r="600" spans="1:6">
      <c r="A600" s="17"/>
      <c r="B600" s="17"/>
      <c r="C600" s="71"/>
      <c r="D600" s="71"/>
      <c r="E600" s="71"/>
      <c r="F600" s="71"/>
    </row>
    <row r="601" spans="1:6">
      <c r="A601" s="17"/>
      <c r="B601" s="17"/>
      <c r="C601" s="71"/>
      <c r="D601" s="71"/>
      <c r="E601" s="71"/>
      <c r="F601" s="71"/>
    </row>
    <row r="602" spans="1:6">
      <c r="A602" s="17"/>
      <c r="B602" s="17"/>
      <c r="C602" s="71"/>
      <c r="D602" s="71"/>
      <c r="E602" s="71"/>
      <c r="F602" s="71"/>
    </row>
    <row r="603" spans="1:6">
      <c r="A603" s="17"/>
      <c r="B603" s="17"/>
      <c r="C603" s="71"/>
      <c r="D603" s="71"/>
      <c r="E603" s="71"/>
      <c r="F603" s="71"/>
    </row>
    <row r="604" spans="1:6">
      <c r="A604" s="17"/>
      <c r="B604" s="17"/>
      <c r="C604" s="71"/>
      <c r="D604" s="71"/>
      <c r="E604" s="71"/>
      <c r="F604" s="71"/>
    </row>
    <row r="605" spans="1:6">
      <c r="A605" s="17"/>
      <c r="B605" s="17"/>
      <c r="C605" s="71"/>
      <c r="D605" s="71"/>
      <c r="E605" s="71"/>
      <c r="F605" s="71"/>
    </row>
    <row r="606" spans="1:6">
      <c r="A606" s="17"/>
      <c r="B606" s="17"/>
      <c r="C606" s="71"/>
      <c r="D606" s="71"/>
      <c r="E606" s="71"/>
      <c r="F606" s="71"/>
    </row>
    <row r="607" spans="1:6">
      <c r="A607" s="17"/>
      <c r="B607" s="17"/>
      <c r="C607" s="71"/>
      <c r="D607" s="71"/>
      <c r="E607" s="71"/>
      <c r="F607" s="71"/>
    </row>
    <row r="608" spans="1:6">
      <c r="A608" s="17"/>
      <c r="B608" s="17"/>
      <c r="C608" s="71"/>
      <c r="D608" s="71"/>
      <c r="E608" s="71"/>
      <c r="F608" s="71"/>
    </row>
    <row r="609" spans="1:6">
      <c r="A609" s="17"/>
      <c r="B609" s="17"/>
      <c r="C609" s="71"/>
      <c r="D609" s="71"/>
      <c r="E609" s="71"/>
      <c r="F609" s="71"/>
    </row>
    <row r="610" spans="1:6">
      <c r="A610" s="17"/>
      <c r="B610" s="17"/>
      <c r="C610" s="71"/>
      <c r="D610" s="71"/>
      <c r="E610" s="71"/>
      <c r="F610" s="71"/>
    </row>
    <row r="611" spans="1:6">
      <c r="A611" s="17"/>
      <c r="B611" s="17"/>
      <c r="C611" s="71"/>
      <c r="D611" s="71"/>
      <c r="E611" s="71"/>
      <c r="F611" s="71"/>
    </row>
    <row r="612" spans="1:6">
      <c r="A612" s="17"/>
      <c r="B612" s="17"/>
      <c r="C612" s="71"/>
      <c r="D612" s="71"/>
      <c r="E612" s="71"/>
      <c r="F612" s="71"/>
    </row>
    <row r="613" spans="1:6">
      <c r="A613" s="17"/>
      <c r="B613" s="17"/>
      <c r="C613" s="71"/>
      <c r="D613" s="71"/>
      <c r="E613" s="71"/>
      <c r="F613" s="71"/>
    </row>
    <row r="614" spans="1:6">
      <c r="A614" s="17"/>
      <c r="B614" s="17"/>
      <c r="C614" s="71"/>
      <c r="D614" s="71"/>
      <c r="E614" s="71"/>
      <c r="F614" s="71"/>
    </row>
    <row r="615" spans="1:6">
      <c r="A615" s="17"/>
      <c r="B615" s="17"/>
      <c r="C615" s="71"/>
      <c r="D615" s="71"/>
      <c r="E615" s="71"/>
      <c r="F615" s="71"/>
    </row>
    <row r="616" spans="1:6">
      <c r="A616" s="17"/>
      <c r="B616" s="17"/>
      <c r="C616" s="71"/>
      <c r="D616" s="71"/>
      <c r="E616" s="71"/>
      <c r="F616" s="71"/>
    </row>
    <row r="617" spans="1:6">
      <c r="A617" s="17"/>
      <c r="B617" s="17"/>
      <c r="C617" s="71"/>
      <c r="D617" s="71"/>
      <c r="E617" s="71"/>
      <c r="F617" s="71"/>
    </row>
    <row r="618" spans="1:6">
      <c r="A618" s="17"/>
      <c r="B618" s="17"/>
      <c r="C618" s="71"/>
      <c r="D618" s="71"/>
      <c r="E618" s="71"/>
      <c r="F618" s="71"/>
    </row>
    <row r="619" spans="1:6">
      <c r="A619" s="17"/>
      <c r="B619" s="17"/>
      <c r="C619" s="71"/>
      <c r="D619" s="71"/>
      <c r="E619" s="71"/>
      <c r="F619" s="71"/>
    </row>
    <row r="620" spans="1:6">
      <c r="A620" s="17"/>
      <c r="B620" s="17"/>
      <c r="C620" s="71"/>
      <c r="D620" s="71"/>
      <c r="E620" s="71"/>
      <c r="F620" s="71"/>
    </row>
    <row r="621" spans="1:6">
      <c r="A621" s="17"/>
      <c r="B621" s="17"/>
      <c r="C621" s="71"/>
      <c r="D621" s="71"/>
      <c r="E621" s="71"/>
      <c r="F621" s="71"/>
    </row>
    <row r="622" spans="1:6">
      <c r="A622" s="17"/>
      <c r="B622" s="17"/>
      <c r="C622" s="71"/>
      <c r="D622" s="71"/>
      <c r="E622" s="71"/>
      <c r="F622" s="71"/>
    </row>
    <row r="623" spans="1:6">
      <c r="A623" s="17"/>
      <c r="B623" s="17"/>
      <c r="C623" s="71"/>
      <c r="D623" s="71"/>
      <c r="E623" s="71"/>
      <c r="F623" s="71"/>
    </row>
    <row r="624" spans="1:6">
      <c r="A624" s="17"/>
      <c r="B624" s="17"/>
      <c r="C624" s="71"/>
      <c r="D624" s="71"/>
      <c r="E624" s="71"/>
      <c r="F624" s="71"/>
    </row>
    <row r="625" spans="1:6">
      <c r="A625" s="17"/>
      <c r="B625" s="17"/>
      <c r="C625" s="71"/>
      <c r="D625" s="71"/>
      <c r="E625" s="71"/>
      <c r="F625" s="71"/>
    </row>
    <row r="626" spans="1:6">
      <c r="A626" s="17"/>
      <c r="B626" s="17"/>
      <c r="C626" s="71"/>
      <c r="D626" s="71"/>
      <c r="E626" s="71"/>
      <c r="F626" s="71"/>
    </row>
    <row r="627" spans="1:6">
      <c r="A627" s="17"/>
      <c r="B627" s="17"/>
      <c r="C627" s="71"/>
      <c r="D627" s="71"/>
      <c r="E627" s="71"/>
      <c r="F627" s="71"/>
    </row>
    <row r="628" spans="1:6">
      <c r="A628" s="17"/>
      <c r="B628" s="17"/>
      <c r="C628" s="71"/>
      <c r="D628" s="71"/>
      <c r="E628" s="71"/>
      <c r="F628" s="71"/>
    </row>
    <row r="629" spans="1:6">
      <c r="A629" s="17"/>
      <c r="B629" s="17"/>
      <c r="C629" s="71"/>
      <c r="D629" s="71"/>
      <c r="E629" s="71"/>
      <c r="F629" s="71"/>
    </row>
    <row r="630" spans="1:6">
      <c r="A630" s="17"/>
      <c r="B630" s="17"/>
      <c r="C630" s="71"/>
      <c r="D630" s="71"/>
      <c r="E630" s="71"/>
      <c r="F630" s="71"/>
    </row>
    <row r="631" spans="1:6">
      <c r="A631" s="17"/>
      <c r="B631" s="17"/>
      <c r="C631" s="71"/>
      <c r="D631" s="71"/>
      <c r="E631" s="71"/>
      <c r="F631" s="71"/>
    </row>
    <row r="632" spans="1:6">
      <c r="A632" s="17"/>
      <c r="B632" s="17"/>
      <c r="C632" s="71"/>
      <c r="D632" s="71"/>
      <c r="E632" s="71"/>
      <c r="F632" s="71"/>
    </row>
    <row r="633" spans="1:6">
      <c r="A633" s="17"/>
      <c r="B633" s="17"/>
      <c r="C633" s="71"/>
      <c r="D633" s="71"/>
      <c r="E633" s="71"/>
      <c r="F633" s="71"/>
    </row>
    <row r="634" spans="1:6">
      <c r="A634" s="17"/>
      <c r="B634" s="17"/>
      <c r="C634" s="71"/>
      <c r="D634" s="71"/>
      <c r="E634" s="71"/>
      <c r="F634" s="71"/>
    </row>
    <row r="635" spans="1:6">
      <c r="A635" s="17"/>
      <c r="B635" s="17"/>
      <c r="C635" s="71"/>
      <c r="D635" s="71"/>
      <c r="E635" s="71"/>
      <c r="F635" s="71"/>
    </row>
    <row r="636" spans="1:6">
      <c r="A636" s="17"/>
      <c r="B636" s="17"/>
      <c r="C636" s="71"/>
      <c r="D636" s="71"/>
      <c r="E636" s="71"/>
      <c r="F636" s="71"/>
    </row>
    <row r="637" spans="1:6">
      <c r="A637" s="17"/>
      <c r="B637" s="17"/>
      <c r="C637" s="71"/>
      <c r="D637" s="71"/>
      <c r="E637" s="71"/>
      <c r="F637" s="71"/>
    </row>
    <row r="638" spans="1:6">
      <c r="A638" s="17"/>
      <c r="B638" s="17"/>
      <c r="C638" s="71"/>
      <c r="D638" s="71"/>
      <c r="E638" s="71"/>
      <c r="F638" s="71"/>
    </row>
    <row r="639" spans="1:6">
      <c r="A639" s="17"/>
      <c r="B639" s="17"/>
      <c r="C639" s="71"/>
      <c r="D639" s="71"/>
      <c r="E639" s="71"/>
      <c r="F639" s="71"/>
    </row>
    <row r="640" spans="1:6">
      <c r="A640" s="17"/>
      <c r="B640" s="17"/>
      <c r="C640" s="71"/>
      <c r="D640" s="71"/>
      <c r="E640" s="71"/>
      <c r="F640" s="71"/>
    </row>
    <row r="641" spans="1:6">
      <c r="A641" s="17"/>
      <c r="B641" s="17"/>
      <c r="C641" s="71"/>
      <c r="D641" s="71"/>
      <c r="E641" s="71"/>
      <c r="F641" s="71"/>
    </row>
    <row r="642" spans="1:6">
      <c r="A642" s="17"/>
      <c r="B642" s="17"/>
      <c r="C642" s="71"/>
      <c r="D642" s="71"/>
      <c r="E642" s="71"/>
      <c r="F642" s="71"/>
    </row>
    <row r="643" spans="1:6">
      <c r="A643" s="17"/>
      <c r="B643" s="17"/>
      <c r="C643" s="71"/>
      <c r="D643" s="71"/>
      <c r="E643" s="71"/>
      <c r="F643" s="71"/>
    </row>
    <row r="644" spans="1:6">
      <c r="A644" s="17"/>
      <c r="B644" s="17"/>
      <c r="C644" s="71"/>
      <c r="D644" s="71"/>
      <c r="E644" s="71"/>
      <c r="F644" s="71"/>
    </row>
    <row r="645" spans="1:6">
      <c r="A645" s="17"/>
      <c r="B645" s="17"/>
      <c r="C645" s="71"/>
      <c r="D645" s="71"/>
      <c r="E645" s="71"/>
      <c r="F645" s="71"/>
    </row>
    <row r="646" spans="1:6">
      <c r="A646" s="17"/>
      <c r="B646" s="17"/>
      <c r="C646" s="71"/>
      <c r="D646" s="71"/>
      <c r="E646" s="71"/>
      <c r="F646" s="71"/>
    </row>
    <row r="647" spans="1:6">
      <c r="A647" s="17"/>
      <c r="B647" s="17"/>
      <c r="C647" s="71"/>
      <c r="D647" s="71"/>
      <c r="E647" s="71"/>
      <c r="F647" s="71"/>
    </row>
    <row r="648" spans="1:6">
      <c r="A648" s="17"/>
      <c r="B648" s="17"/>
      <c r="C648" s="71"/>
      <c r="D648" s="71"/>
      <c r="E648" s="71"/>
      <c r="F648" s="71"/>
    </row>
    <row r="649" spans="1:6">
      <c r="A649" s="17"/>
      <c r="B649" s="17"/>
      <c r="C649" s="71"/>
      <c r="D649" s="71"/>
      <c r="E649" s="71"/>
      <c r="F649" s="71"/>
    </row>
    <row r="650" spans="1:6">
      <c r="A650" s="17"/>
      <c r="B650" s="17"/>
      <c r="C650" s="71"/>
      <c r="D650" s="71"/>
      <c r="E650" s="71"/>
      <c r="F650" s="71"/>
    </row>
    <row r="651" spans="1:6">
      <c r="A651" s="17"/>
      <c r="B651" s="17"/>
      <c r="C651" s="71"/>
      <c r="D651" s="71"/>
      <c r="E651" s="71"/>
      <c r="F651" s="71"/>
    </row>
    <row r="652" spans="1:6">
      <c r="A652" s="17"/>
      <c r="B652" s="17"/>
      <c r="C652" s="71"/>
      <c r="D652" s="71"/>
      <c r="E652" s="71"/>
      <c r="F652" s="71"/>
    </row>
    <row r="653" spans="1:6">
      <c r="A653" s="17"/>
      <c r="B653" s="17"/>
      <c r="C653" s="71"/>
      <c r="D653" s="71"/>
      <c r="E653" s="71"/>
      <c r="F653" s="71"/>
    </row>
    <row r="654" spans="1:6">
      <c r="A654" s="17"/>
      <c r="B654" s="17"/>
      <c r="C654" s="71"/>
      <c r="D654" s="71"/>
      <c r="E654" s="71"/>
      <c r="F654" s="71"/>
    </row>
    <row r="655" spans="1:6">
      <c r="A655" s="17"/>
      <c r="B655" s="17"/>
      <c r="C655" s="71"/>
      <c r="D655" s="71"/>
      <c r="E655" s="71"/>
      <c r="F655" s="71"/>
    </row>
    <row r="656" spans="1:6">
      <c r="A656" s="17"/>
      <c r="B656" s="17"/>
      <c r="C656" s="71"/>
      <c r="D656" s="71"/>
      <c r="E656" s="71"/>
      <c r="F656" s="71"/>
    </row>
    <row r="657" spans="1:6">
      <c r="A657" s="17"/>
      <c r="B657" s="17"/>
      <c r="C657" s="71"/>
      <c r="D657" s="71"/>
      <c r="E657" s="71"/>
      <c r="F657" s="71"/>
    </row>
    <row r="658" spans="1:6">
      <c r="A658" s="17"/>
      <c r="B658" s="17"/>
      <c r="C658" s="71"/>
      <c r="D658" s="71"/>
      <c r="E658" s="71"/>
      <c r="F658" s="71"/>
    </row>
    <row r="659" spans="1:6">
      <c r="A659" s="17"/>
      <c r="B659" s="17"/>
      <c r="C659" s="71"/>
      <c r="D659" s="71"/>
      <c r="E659" s="71"/>
      <c r="F659" s="71"/>
    </row>
    <row r="660" spans="1:6">
      <c r="A660" s="17"/>
      <c r="B660" s="17"/>
      <c r="C660" s="71"/>
      <c r="D660" s="71"/>
      <c r="E660" s="71"/>
      <c r="F660" s="71"/>
    </row>
    <row r="661" spans="1:6">
      <c r="A661" s="17"/>
      <c r="B661" s="17"/>
      <c r="C661" s="71"/>
      <c r="D661" s="71"/>
      <c r="E661" s="71"/>
      <c r="F661" s="71"/>
    </row>
    <row r="662" spans="1:6">
      <c r="A662" s="17"/>
      <c r="B662" s="17"/>
      <c r="C662" s="71"/>
      <c r="D662" s="71"/>
      <c r="E662" s="71"/>
      <c r="F662" s="71"/>
    </row>
    <row r="663" spans="1:6">
      <c r="A663" s="17"/>
      <c r="B663" s="17"/>
      <c r="C663" s="71"/>
      <c r="D663" s="71"/>
      <c r="E663" s="71"/>
      <c r="F663" s="71"/>
    </row>
    <row r="664" spans="1:6">
      <c r="A664" s="17"/>
      <c r="B664" s="17"/>
      <c r="C664" s="71"/>
      <c r="D664" s="71"/>
      <c r="E664" s="71"/>
      <c r="F664" s="71"/>
    </row>
    <row r="665" spans="1:6">
      <c r="A665" s="17"/>
      <c r="B665" s="17"/>
      <c r="C665" s="71"/>
      <c r="D665" s="71"/>
      <c r="E665" s="71"/>
      <c r="F665" s="71"/>
    </row>
    <row r="666" spans="1:6">
      <c r="A666" s="17"/>
      <c r="B666" s="17"/>
      <c r="C666" s="71"/>
      <c r="D666" s="71"/>
      <c r="E666" s="71"/>
      <c r="F666" s="71"/>
    </row>
    <row r="667" spans="1:6">
      <c r="A667" s="17"/>
      <c r="B667" s="17"/>
      <c r="C667" s="71"/>
      <c r="D667" s="71"/>
      <c r="E667" s="71"/>
      <c r="F667" s="71"/>
    </row>
    <row r="668" spans="1:6">
      <c r="A668" s="17"/>
      <c r="B668" s="17"/>
      <c r="C668" s="71"/>
      <c r="D668" s="71"/>
      <c r="E668" s="71"/>
      <c r="F668" s="71"/>
    </row>
    <row r="669" spans="1:6">
      <c r="A669" s="17"/>
      <c r="B669" s="17"/>
      <c r="C669" s="71"/>
      <c r="D669" s="71"/>
      <c r="E669" s="71"/>
      <c r="F669" s="71"/>
    </row>
    <row r="670" spans="1:6">
      <c r="A670" s="17"/>
      <c r="B670" s="17"/>
      <c r="C670" s="71"/>
      <c r="D670" s="71"/>
      <c r="E670" s="71"/>
      <c r="F670" s="71"/>
    </row>
    <row r="671" spans="1:6">
      <c r="A671" s="17"/>
      <c r="B671" s="17"/>
      <c r="C671" s="71"/>
      <c r="D671" s="71"/>
      <c r="E671" s="71"/>
      <c r="F671" s="71"/>
    </row>
    <row r="672" spans="1:6">
      <c r="A672" s="17"/>
      <c r="B672" s="17"/>
      <c r="C672" s="71"/>
      <c r="D672" s="71"/>
      <c r="E672" s="71"/>
      <c r="F672" s="71"/>
    </row>
    <row r="673" spans="1:6">
      <c r="A673" s="17"/>
      <c r="B673" s="17"/>
      <c r="C673" s="71"/>
      <c r="D673" s="71"/>
      <c r="E673" s="71"/>
      <c r="F673" s="71"/>
    </row>
    <row r="674" spans="1:6">
      <c r="A674" s="17"/>
      <c r="B674" s="17"/>
      <c r="C674" s="71"/>
      <c r="D674" s="71"/>
      <c r="E674" s="71"/>
      <c r="F674" s="71"/>
    </row>
    <row r="675" spans="1:6">
      <c r="A675" s="17"/>
      <c r="B675" s="17"/>
      <c r="C675" s="71"/>
      <c r="D675" s="71"/>
      <c r="E675" s="71"/>
      <c r="F675" s="71"/>
    </row>
    <row r="676" spans="1:6">
      <c r="A676" s="17"/>
      <c r="B676" s="17"/>
      <c r="C676" s="71"/>
      <c r="D676" s="71"/>
      <c r="E676" s="71"/>
      <c r="F676" s="71"/>
    </row>
    <row r="677" spans="1:6">
      <c r="A677" s="17"/>
      <c r="B677" s="17"/>
      <c r="C677" s="71"/>
      <c r="D677" s="71"/>
      <c r="E677" s="71"/>
      <c r="F677" s="71"/>
    </row>
    <row r="678" spans="1:6">
      <c r="A678" s="17"/>
      <c r="B678" s="17"/>
      <c r="C678" s="71"/>
      <c r="D678" s="71"/>
      <c r="E678" s="71"/>
      <c r="F678" s="71"/>
    </row>
    <row r="679" spans="1:6">
      <c r="A679" s="17"/>
      <c r="B679" s="17"/>
      <c r="C679" s="71"/>
      <c r="D679" s="71"/>
      <c r="E679" s="71"/>
      <c r="F679" s="71"/>
    </row>
    <row r="680" spans="1:6">
      <c r="A680" s="17"/>
      <c r="B680" s="17"/>
      <c r="C680" s="71"/>
      <c r="D680" s="71"/>
      <c r="E680" s="71"/>
      <c r="F680" s="71"/>
    </row>
    <row r="681" spans="1:6">
      <c r="A681" s="17"/>
      <c r="B681" s="17"/>
      <c r="C681" s="71"/>
      <c r="D681" s="71"/>
      <c r="E681" s="71"/>
      <c r="F681" s="71"/>
    </row>
    <row r="682" spans="1:6">
      <c r="A682" s="17"/>
      <c r="B682" s="17"/>
      <c r="C682" s="71"/>
      <c r="D682" s="71"/>
      <c r="E682" s="71"/>
      <c r="F682" s="71"/>
    </row>
    <row r="683" spans="1:6">
      <c r="A683" s="17"/>
      <c r="B683" s="17"/>
      <c r="C683" s="71"/>
      <c r="D683" s="71"/>
      <c r="E683" s="71"/>
      <c r="F683" s="71"/>
    </row>
    <row r="684" spans="1:6">
      <c r="A684" s="17"/>
      <c r="B684" s="17"/>
      <c r="C684" s="71"/>
      <c r="D684" s="71"/>
      <c r="E684" s="71"/>
      <c r="F684" s="71"/>
    </row>
    <row r="685" spans="1:6">
      <c r="A685" s="17"/>
      <c r="B685" s="17"/>
      <c r="C685" s="71"/>
      <c r="D685" s="71"/>
      <c r="E685" s="71"/>
      <c r="F685" s="71"/>
    </row>
    <row r="686" spans="1:6">
      <c r="A686" s="17"/>
      <c r="B686" s="17"/>
      <c r="C686" s="71"/>
      <c r="D686" s="71"/>
      <c r="E686" s="71"/>
      <c r="F686" s="71"/>
    </row>
    <row r="687" spans="1:6">
      <c r="A687" s="17"/>
      <c r="B687" s="17"/>
      <c r="C687" s="71"/>
      <c r="D687" s="71"/>
      <c r="E687" s="71"/>
      <c r="F687" s="71"/>
    </row>
    <row r="688" spans="1:6">
      <c r="A688" s="17"/>
      <c r="B688" s="17"/>
      <c r="C688" s="71"/>
      <c r="D688" s="71"/>
      <c r="E688" s="71"/>
      <c r="F688" s="71"/>
    </row>
    <row r="689" spans="1:6">
      <c r="A689" s="17"/>
      <c r="B689" s="17"/>
      <c r="C689" s="71"/>
      <c r="D689" s="71"/>
      <c r="E689" s="71"/>
      <c r="F689" s="71"/>
    </row>
    <row r="690" spans="1:6">
      <c r="A690" s="17"/>
      <c r="B690" s="17"/>
      <c r="C690" s="71"/>
      <c r="D690" s="71"/>
      <c r="E690" s="71"/>
      <c r="F690" s="71"/>
    </row>
    <row r="691" spans="1:6">
      <c r="A691" s="17"/>
      <c r="B691" s="17"/>
      <c r="C691" s="71"/>
      <c r="D691" s="71"/>
      <c r="E691" s="71"/>
      <c r="F691" s="71"/>
    </row>
    <row r="692" spans="1:6">
      <c r="A692" s="17"/>
      <c r="B692" s="17"/>
      <c r="C692" s="71"/>
      <c r="D692" s="71"/>
      <c r="E692" s="71"/>
      <c r="F692" s="71"/>
    </row>
    <row r="693" spans="1:6">
      <c r="A693" s="17"/>
      <c r="B693" s="17"/>
      <c r="C693" s="71"/>
      <c r="D693" s="71"/>
      <c r="E693" s="71"/>
      <c r="F693" s="71"/>
    </row>
    <row r="694" spans="1:6">
      <c r="A694" s="17"/>
      <c r="B694" s="17"/>
      <c r="C694" s="71"/>
      <c r="D694" s="71"/>
      <c r="E694" s="71"/>
      <c r="F694" s="71"/>
    </row>
    <row r="695" spans="1:6">
      <c r="A695" s="17"/>
      <c r="B695" s="17"/>
      <c r="C695" s="71"/>
      <c r="D695" s="71"/>
      <c r="E695" s="71"/>
      <c r="F695" s="71"/>
    </row>
    <row r="696" spans="1:6">
      <c r="A696" s="17"/>
      <c r="B696" s="17"/>
      <c r="C696" s="71"/>
      <c r="D696" s="71"/>
      <c r="E696" s="71"/>
      <c r="F696" s="71"/>
    </row>
    <row r="697" spans="1:6">
      <c r="A697" s="17"/>
      <c r="B697" s="17"/>
      <c r="C697" s="71"/>
      <c r="D697" s="71"/>
      <c r="E697" s="71"/>
      <c r="F697" s="71"/>
    </row>
    <row r="698" spans="1:6">
      <c r="A698" s="17"/>
      <c r="B698" s="17"/>
      <c r="C698" s="71"/>
      <c r="D698" s="71"/>
      <c r="E698" s="71"/>
      <c r="F698" s="71"/>
    </row>
    <row r="699" spans="1:6">
      <c r="A699" s="17"/>
      <c r="B699" s="17"/>
      <c r="C699" s="71"/>
      <c r="D699" s="71"/>
      <c r="E699" s="71"/>
      <c r="F699" s="71"/>
    </row>
    <row r="700" spans="1:6">
      <c r="A700" s="17"/>
      <c r="B700" s="17"/>
      <c r="C700" s="71"/>
      <c r="D700" s="71"/>
      <c r="E700" s="71"/>
      <c r="F700" s="71"/>
    </row>
    <row r="701" spans="1:6">
      <c r="A701" s="17"/>
      <c r="B701" s="17"/>
      <c r="C701" s="71"/>
      <c r="D701" s="71"/>
      <c r="E701" s="71"/>
      <c r="F701" s="71"/>
    </row>
    <row r="702" spans="1:6">
      <c r="A702" s="17"/>
      <c r="B702" s="17"/>
      <c r="C702" s="71"/>
      <c r="D702" s="71"/>
      <c r="E702" s="71"/>
      <c r="F702" s="71"/>
    </row>
    <row r="703" spans="1:6">
      <c r="A703" s="17"/>
      <c r="B703" s="17"/>
      <c r="C703" s="71"/>
      <c r="D703" s="71"/>
      <c r="E703" s="71"/>
      <c r="F703" s="71"/>
    </row>
    <row r="704" spans="1:6">
      <c r="A704" s="17"/>
      <c r="B704" s="17"/>
      <c r="C704" s="71"/>
      <c r="D704" s="71"/>
      <c r="E704" s="71"/>
      <c r="F704" s="71"/>
    </row>
    <row r="705" spans="1:6">
      <c r="A705" s="17"/>
      <c r="B705" s="17"/>
      <c r="C705" s="71"/>
      <c r="D705" s="71"/>
      <c r="E705" s="71"/>
      <c r="F705" s="71"/>
    </row>
    <row r="706" spans="1:6">
      <c r="A706" s="17"/>
      <c r="B706" s="17"/>
      <c r="C706" s="71"/>
      <c r="D706" s="71"/>
      <c r="E706" s="71"/>
      <c r="F706" s="71"/>
    </row>
    <row r="707" spans="1:6">
      <c r="A707" s="17"/>
      <c r="B707" s="17"/>
      <c r="C707" s="71"/>
      <c r="D707" s="71"/>
      <c r="E707" s="71"/>
      <c r="F707" s="71"/>
    </row>
    <row r="708" spans="1:6">
      <c r="A708" s="17"/>
      <c r="B708" s="17"/>
      <c r="C708" s="71"/>
      <c r="D708" s="71"/>
      <c r="E708" s="71"/>
      <c r="F708" s="71"/>
    </row>
    <row r="709" spans="1:6">
      <c r="A709" s="17"/>
      <c r="B709" s="17"/>
      <c r="C709" s="71"/>
      <c r="D709" s="71"/>
      <c r="E709" s="71"/>
      <c r="F709" s="71"/>
    </row>
    <row r="710" spans="1:6">
      <c r="A710" s="17"/>
      <c r="B710" s="17"/>
      <c r="C710" s="71"/>
      <c r="D710" s="71"/>
      <c r="E710" s="71"/>
      <c r="F710" s="71"/>
    </row>
    <row r="711" spans="1:6">
      <c r="A711" s="17"/>
      <c r="B711" s="17"/>
      <c r="C711" s="71"/>
      <c r="D711" s="71"/>
      <c r="E711" s="71"/>
      <c r="F711" s="71"/>
    </row>
    <row r="712" spans="1:6">
      <c r="A712" s="17"/>
      <c r="B712" s="17"/>
      <c r="C712" s="71"/>
      <c r="D712" s="71"/>
      <c r="E712" s="71"/>
      <c r="F712" s="71"/>
    </row>
    <row r="713" spans="1:6">
      <c r="A713" s="17"/>
      <c r="B713" s="17"/>
      <c r="C713" s="71"/>
      <c r="D713" s="71"/>
      <c r="E713" s="71"/>
      <c r="F713" s="71"/>
    </row>
    <row r="714" spans="1:6">
      <c r="A714" s="17"/>
      <c r="B714" s="17"/>
      <c r="C714" s="71"/>
      <c r="D714" s="71"/>
      <c r="E714" s="71"/>
      <c r="F714" s="71"/>
    </row>
    <row r="715" spans="1:6">
      <c r="A715" s="17"/>
      <c r="B715" s="17"/>
      <c r="C715" s="71"/>
      <c r="D715" s="71"/>
      <c r="E715" s="71"/>
      <c r="F715" s="71"/>
    </row>
    <row r="716" spans="1:6">
      <c r="A716" s="17"/>
      <c r="B716" s="17"/>
      <c r="C716" s="71"/>
      <c r="D716" s="71"/>
      <c r="E716" s="71"/>
      <c r="F716" s="71"/>
    </row>
    <row r="717" spans="1:6">
      <c r="A717" s="17"/>
      <c r="B717" s="17"/>
      <c r="C717" s="71"/>
      <c r="D717" s="71"/>
      <c r="E717" s="71"/>
      <c r="F717" s="71"/>
    </row>
    <row r="718" spans="1:6">
      <c r="A718" s="17"/>
      <c r="B718" s="17"/>
      <c r="C718" s="71"/>
      <c r="D718" s="71"/>
      <c r="E718" s="71"/>
      <c r="F718" s="71"/>
    </row>
    <row r="719" spans="1:6">
      <c r="A719" s="17"/>
      <c r="B719" s="17"/>
      <c r="C719" s="71"/>
      <c r="D719" s="71"/>
      <c r="E719" s="71"/>
      <c r="F719" s="71"/>
    </row>
    <row r="720" spans="1:6">
      <c r="A720" s="17"/>
      <c r="B720" s="17"/>
      <c r="C720" s="71"/>
      <c r="D720" s="71"/>
      <c r="E720" s="71"/>
      <c r="F720" s="71"/>
    </row>
    <row r="721" spans="1:6">
      <c r="A721" s="17"/>
      <c r="B721" s="17"/>
      <c r="C721" s="71"/>
      <c r="D721" s="71"/>
      <c r="E721" s="71"/>
      <c r="F721" s="71"/>
    </row>
    <row r="722" spans="1:6">
      <c r="A722" s="17"/>
      <c r="B722" s="17"/>
      <c r="C722" s="71"/>
      <c r="D722" s="71"/>
      <c r="E722" s="71"/>
      <c r="F722" s="71"/>
    </row>
    <row r="723" spans="1:6">
      <c r="A723" s="17"/>
      <c r="B723" s="17"/>
      <c r="C723" s="71"/>
      <c r="D723" s="71"/>
      <c r="E723" s="71"/>
      <c r="F723" s="71"/>
    </row>
    <row r="724" spans="1:6">
      <c r="A724" s="17"/>
      <c r="B724" s="17"/>
      <c r="C724" s="71"/>
      <c r="D724" s="71"/>
      <c r="E724" s="71"/>
      <c r="F724" s="71"/>
    </row>
    <row r="725" spans="1:6">
      <c r="A725" s="17"/>
      <c r="B725" s="17"/>
      <c r="C725" s="71"/>
      <c r="D725" s="71"/>
      <c r="E725" s="71"/>
      <c r="F725" s="71"/>
    </row>
    <row r="726" spans="1:6">
      <c r="A726" s="17"/>
      <c r="B726" s="17"/>
      <c r="C726" s="71"/>
      <c r="D726" s="71"/>
      <c r="E726" s="71"/>
      <c r="F726" s="71"/>
    </row>
    <row r="727" spans="1:6">
      <c r="A727" s="17"/>
      <c r="B727" s="17"/>
      <c r="C727" s="71"/>
      <c r="D727" s="71"/>
      <c r="E727" s="71"/>
      <c r="F727" s="71"/>
    </row>
    <row r="728" spans="1:6">
      <c r="A728" s="17"/>
      <c r="B728" s="17"/>
      <c r="C728" s="71"/>
      <c r="D728" s="71"/>
      <c r="E728" s="71"/>
      <c r="F728" s="71"/>
    </row>
    <row r="729" spans="1:6">
      <c r="A729" s="17"/>
      <c r="B729" s="17"/>
      <c r="C729" s="71"/>
      <c r="D729" s="71"/>
      <c r="E729" s="71"/>
      <c r="F729" s="71"/>
    </row>
    <row r="730" spans="1:6">
      <c r="A730" s="17"/>
      <c r="B730" s="17"/>
      <c r="C730" s="71"/>
      <c r="D730" s="71"/>
      <c r="E730" s="71"/>
      <c r="F730" s="71"/>
    </row>
    <row r="731" spans="1:6">
      <c r="A731" s="17"/>
      <c r="B731" s="17"/>
      <c r="C731" s="71"/>
      <c r="D731" s="71"/>
      <c r="E731" s="71"/>
      <c r="F731" s="71"/>
    </row>
    <row r="732" spans="1:6">
      <c r="A732" s="17"/>
      <c r="B732" s="17"/>
      <c r="C732" s="71"/>
      <c r="D732" s="71"/>
      <c r="E732" s="71"/>
      <c r="F732" s="71"/>
    </row>
    <row r="733" spans="1:6">
      <c r="A733" s="17"/>
      <c r="B733" s="17"/>
      <c r="C733" s="71"/>
      <c r="D733" s="71"/>
      <c r="E733" s="71"/>
      <c r="F733" s="71"/>
    </row>
    <row r="734" spans="1:6">
      <c r="A734" s="17"/>
      <c r="B734" s="17"/>
      <c r="C734" s="71"/>
      <c r="D734" s="71"/>
      <c r="E734" s="71"/>
      <c r="F734" s="71"/>
    </row>
    <row r="735" spans="1:6">
      <c r="A735" s="17"/>
      <c r="B735" s="17"/>
      <c r="C735" s="71"/>
      <c r="D735" s="71"/>
      <c r="E735" s="71"/>
      <c r="F735" s="71"/>
    </row>
    <row r="736" spans="1:6">
      <c r="A736" s="17"/>
      <c r="B736" s="17"/>
      <c r="C736" s="71"/>
      <c r="D736" s="71"/>
      <c r="E736" s="71"/>
      <c r="F736" s="71"/>
    </row>
    <row r="737" spans="1:6">
      <c r="A737" s="17"/>
      <c r="B737" s="17"/>
      <c r="C737" s="71"/>
      <c r="D737" s="71"/>
      <c r="E737" s="71"/>
      <c r="F737" s="71"/>
    </row>
    <row r="738" spans="1:6">
      <c r="A738" s="17"/>
      <c r="B738" s="17"/>
      <c r="C738" s="71"/>
      <c r="D738" s="71"/>
      <c r="E738" s="71"/>
      <c r="F738" s="71"/>
    </row>
    <row r="739" spans="1:6">
      <c r="A739" s="17"/>
      <c r="B739" s="17"/>
      <c r="C739" s="71"/>
      <c r="D739" s="71"/>
      <c r="E739" s="71"/>
      <c r="F739" s="71"/>
    </row>
    <row r="740" spans="1:6">
      <c r="A740" s="17"/>
      <c r="B740" s="17"/>
      <c r="C740" s="71"/>
      <c r="D740" s="71"/>
      <c r="E740" s="71"/>
      <c r="F740" s="71"/>
    </row>
    <row r="741" spans="1:6">
      <c r="A741" s="17"/>
      <c r="B741" s="17"/>
      <c r="C741" s="71"/>
      <c r="D741" s="71"/>
      <c r="E741" s="71"/>
      <c r="F741" s="71"/>
    </row>
    <row r="742" spans="1:6">
      <c r="A742" s="17"/>
      <c r="B742" s="17"/>
      <c r="C742" s="71"/>
      <c r="D742" s="71"/>
      <c r="E742" s="71"/>
      <c r="F742" s="71"/>
    </row>
    <row r="743" spans="1:6">
      <c r="A743" s="17"/>
      <c r="B743" s="17"/>
      <c r="C743" s="71"/>
      <c r="D743" s="71"/>
      <c r="E743" s="71"/>
      <c r="F743" s="71"/>
    </row>
    <row r="744" spans="1:6">
      <c r="A744" s="17"/>
      <c r="B744" s="17"/>
      <c r="C744" s="71"/>
      <c r="D744" s="71"/>
      <c r="E744" s="71"/>
      <c r="F744" s="71"/>
    </row>
    <row r="745" spans="1:6">
      <c r="A745" s="17"/>
      <c r="B745" s="17"/>
      <c r="C745" s="71"/>
      <c r="D745" s="71"/>
      <c r="E745" s="71"/>
      <c r="F745" s="71"/>
    </row>
    <row r="746" spans="1:6">
      <c r="A746" s="17"/>
      <c r="B746" s="17"/>
      <c r="C746" s="71"/>
      <c r="D746" s="71"/>
      <c r="E746" s="71"/>
      <c r="F746" s="71"/>
    </row>
    <row r="747" spans="1:6">
      <c r="A747" s="17"/>
      <c r="B747" s="17"/>
      <c r="C747" s="71"/>
      <c r="D747" s="71"/>
      <c r="E747" s="71"/>
      <c r="F747" s="71"/>
    </row>
    <row r="748" spans="1:6">
      <c r="A748" s="17"/>
      <c r="B748" s="17"/>
      <c r="C748" s="71"/>
      <c r="D748" s="71"/>
      <c r="E748" s="71"/>
      <c r="F748" s="71"/>
    </row>
    <row r="749" spans="1:6">
      <c r="A749" s="17"/>
      <c r="B749" s="17"/>
      <c r="C749" s="71"/>
      <c r="D749" s="71"/>
      <c r="E749" s="71"/>
      <c r="F749" s="71"/>
    </row>
    <row r="750" spans="1:6">
      <c r="A750" s="17"/>
      <c r="B750" s="17"/>
      <c r="C750" s="71"/>
      <c r="D750" s="71"/>
      <c r="E750" s="71"/>
      <c r="F750" s="71"/>
    </row>
    <row r="751" spans="1:6">
      <c r="A751" s="17"/>
      <c r="B751" s="17"/>
      <c r="C751" s="71"/>
      <c r="D751" s="71"/>
      <c r="E751" s="71"/>
      <c r="F751" s="71"/>
    </row>
    <row r="752" spans="1:6">
      <c r="A752" s="17"/>
      <c r="B752" s="17"/>
      <c r="C752" s="71"/>
      <c r="D752" s="71"/>
      <c r="E752" s="71"/>
      <c r="F752" s="71"/>
    </row>
    <row r="753" spans="1:6">
      <c r="A753" s="17"/>
      <c r="B753" s="17"/>
      <c r="C753" s="71"/>
      <c r="D753" s="71"/>
      <c r="E753" s="71"/>
      <c r="F753" s="71"/>
    </row>
    <row r="754" spans="1:6">
      <c r="A754" s="17"/>
      <c r="B754" s="17"/>
      <c r="C754" s="71"/>
      <c r="D754" s="71"/>
      <c r="E754" s="71"/>
      <c r="F754" s="71"/>
    </row>
    <row r="755" spans="1:6">
      <c r="A755" s="17"/>
      <c r="B755" s="17"/>
      <c r="C755" s="71"/>
      <c r="D755" s="71"/>
      <c r="E755" s="71"/>
      <c r="F755" s="71"/>
    </row>
    <row r="756" spans="1:6">
      <c r="A756" s="17"/>
      <c r="B756" s="17"/>
      <c r="C756" s="71"/>
      <c r="D756" s="71"/>
      <c r="E756" s="71"/>
      <c r="F756" s="71"/>
    </row>
    <row r="757" spans="1:6">
      <c r="A757" s="17"/>
      <c r="B757" s="17"/>
      <c r="C757" s="71"/>
      <c r="D757" s="71"/>
      <c r="E757" s="71"/>
      <c r="F757" s="71"/>
    </row>
    <row r="758" spans="1:6">
      <c r="A758" s="17"/>
      <c r="B758" s="17"/>
      <c r="C758" s="71"/>
      <c r="D758" s="71"/>
      <c r="E758" s="71"/>
      <c r="F758" s="71"/>
    </row>
    <row r="759" spans="1:6">
      <c r="A759" s="17"/>
      <c r="B759" s="17"/>
      <c r="C759" s="71"/>
      <c r="D759" s="71"/>
      <c r="E759" s="71"/>
      <c r="F759" s="71"/>
    </row>
    <row r="760" spans="1:6">
      <c r="A760" s="17"/>
      <c r="B760" s="17"/>
      <c r="C760" s="71"/>
      <c r="D760" s="71"/>
      <c r="E760" s="71"/>
      <c r="F760" s="71"/>
    </row>
    <row r="761" spans="1:6">
      <c r="A761" s="17"/>
      <c r="B761" s="17"/>
      <c r="C761" s="71"/>
      <c r="D761" s="71"/>
      <c r="E761" s="71"/>
      <c r="F761" s="71"/>
    </row>
    <row r="762" spans="1:6">
      <c r="A762" s="17"/>
      <c r="B762" s="17"/>
      <c r="C762" s="71"/>
      <c r="D762" s="71"/>
      <c r="E762" s="71"/>
      <c r="F762" s="71"/>
    </row>
    <row r="763" spans="1:6">
      <c r="A763" s="17"/>
      <c r="B763" s="17"/>
      <c r="C763" s="71"/>
      <c r="D763" s="71"/>
      <c r="E763" s="71"/>
      <c r="F763" s="71"/>
    </row>
    <row r="764" spans="1:6">
      <c r="A764" s="17"/>
      <c r="B764" s="17"/>
      <c r="C764" s="71"/>
      <c r="D764" s="71"/>
      <c r="E764" s="71"/>
      <c r="F764" s="71"/>
    </row>
    <row r="765" spans="1:6">
      <c r="A765" s="17"/>
      <c r="B765" s="17"/>
      <c r="C765" s="71"/>
      <c r="D765" s="71"/>
      <c r="E765" s="71"/>
      <c r="F765" s="71"/>
    </row>
    <row r="766" spans="1:6">
      <c r="A766" s="17"/>
      <c r="B766" s="17"/>
      <c r="C766" s="71"/>
      <c r="D766" s="71"/>
      <c r="E766" s="71"/>
      <c r="F766" s="71"/>
    </row>
    <row r="767" spans="1:6">
      <c r="A767" s="17"/>
      <c r="B767" s="17"/>
      <c r="C767" s="71"/>
      <c r="D767" s="71"/>
      <c r="E767" s="71"/>
      <c r="F767" s="71"/>
    </row>
    <row r="768" spans="1:6">
      <c r="A768" s="17"/>
      <c r="B768" s="17"/>
      <c r="C768" s="71"/>
      <c r="D768" s="71"/>
      <c r="E768" s="71"/>
      <c r="F768" s="71"/>
    </row>
    <row r="769" spans="1:6">
      <c r="A769" s="17"/>
      <c r="B769" s="17"/>
      <c r="C769" s="71"/>
      <c r="D769" s="71"/>
      <c r="E769" s="71"/>
      <c r="F769" s="71"/>
    </row>
    <row r="770" spans="1:6">
      <c r="A770" s="17"/>
      <c r="B770" s="17"/>
      <c r="C770" s="71"/>
      <c r="D770" s="71"/>
      <c r="E770" s="71"/>
      <c r="F770" s="71"/>
    </row>
    <row r="771" spans="1:6">
      <c r="A771" s="17"/>
      <c r="B771" s="17"/>
      <c r="C771" s="71"/>
      <c r="D771" s="71"/>
      <c r="E771" s="71"/>
      <c r="F771" s="71"/>
    </row>
    <row r="772" spans="1:6">
      <c r="A772" s="17"/>
      <c r="B772" s="17"/>
      <c r="C772" s="71"/>
      <c r="D772" s="71"/>
      <c r="E772" s="71"/>
      <c r="F772" s="71"/>
    </row>
    <row r="773" spans="1:6">
      <c r="A773" s="17"/>
      <c r="B773" s="17"/>
      <c r="C773" s="71"/>
      <c r="D773" s="71"/>
      <c r="E773" s="71"/>
      <c r="F773" s="71"/>
    </row>
    <row r="774" spans="1:6">
      <c r="A774" s="17"/>
      <c r="B774" s="17"/>
      <c r="C774" s="71"/>
      <c r="D774" s="71"/>
      <c r="E774" s="71"/>
      <c r="F774" s="71"/>
    </row>
    <row r="775" spans="1:6">
      <c r="A775" s="17"/>
      <c r="B775" s="17"/>
      <c r="C775" s="71"/>
      <c r="D775" s="71"/>
      <c r="E775" s="71"/>
      <c r="F775" s="71"/>
    </row>
    <row r="776" spans="1:6">
      <c r="A776" s="17"/>
      <c r="B776" s="17"/>
      <c r="C776" s="71"/>
      <c r="D776" s="71"/>
      <c r="E776" s="71"/>
      <c r="F776" s="71"/>
    </row>
    <row r="777" spans="1:6">
      <c r="A777" s="17"/>
      <c r="B777" s="17"/>
      <c r="C777" s="71"/>
      <c r="D777" s="71"/>
      <c r="E777" s="71"/>
      <c r="F777" s="71"/>
    </row>
    <row r="778" spans="1:6">
      <c r="A778" s="17"/>
      <c r="B778" s="17"/>
      <c r="C778" s="71"/>
      <c r="D778" s="71"/>
      <c r="E778" s="71"/>
      <c r="F778" s="71"/>
    </row>
    <row r="779" spans="1:6">
      <c r="A779" s="17"/>
      <c r="B779" s="17"/>
      <c r="C779" s="71"/>
      <c r="D779" s="71"/>
      <c r="E779" s="71"/>
      <c r="F779" s="71"/>
    </row>
    <row r="780" spans="1:6">
      <c r="A780" s="17"/>
      <c r="B780" s="17"/>
      <c r="C780" s="71"/>
      <c r="D780" s="71"/>
      <c r="E780" s="71"/>
      <c r="F780" s="71"/>
    </row>
    <row r="781" spans="1:6">
      <c r="A781" s="17"/>
      <c r="B781" s="17"/>
      <c r="C781" s="71"/>
      <c r="D781" s="71"/>
      <c r="E781" s="71"/>
      <c r="F781" s="71"/>
    </row>
    <row r="782" spans="1:6">
      <c r="A782" s="17"/>
      <c r="B782" s="17"/>
      <c r="C782" s="71"/>
      <c r="D782" s="71"/>
      <c r="E782" s="71"/>
      <c r="F782" s="71"/>
    </row>
    <row r="783" spans="1:6">
      <c r="A783" s="17"/>
      <c r="B783" s="17"/>
      <c r="C783" s="71"/>
      <c r="D783" s="71"/>
      <c r="E783" s="71"/>
      <c r="F783" s="71"/>
    </row>
    <row r="784" spans="1:6">
      <c r="A784" s="17"/>
      <c r="B784" s="17"/>
      <c r="C784" s="71"/>
      <c r="D784" s="71"/>
      <c r="E784" s="71"/>
      <c r="F784" s="71"/>
    </row>
    <row r="785" spans="1:6">
      <c r="A785" s="17"/>
      <c r="B785" s="17"/>
      <c r="C785" s="71"/>
      <c r="D785" s="71"/>
      <c r="E785" s="71"/>
      <c r="F785" s="71"/>
    </row>
    <row r="786" spans="1:6">
      <c r="A786" s="17"/>
      <c r="B786" s="17"/>
      <c r="C786" s="71"/>
      <c r="D786" s="71"/>
      <c r="E786" s="71"/>
      <c r="F786" s="71"/>
    </row>
    <row r="787" spans="1:6">
      <c r="A787" s="17"/>
      <c r="B787" s="17"/>
      <c r="C787" s="71"/>
      <c r="D787" s="71"/>
      <c r="E787" s="71"/>
      <c r="F787" s="71"/>
    </row>
    <row r="788" spans="1:6">
      <c r="A788" s="17"/>
      <c r="B788" s="17"/>
      <c r="C788" s="71"/>
      <c r="D788" s="71"/>
      <c r="E788" s="71"/>
      <c r="F788" s="71"/>
    </row>
    <row r="789" spans="1:6">
      <c r="A789" s="17"/>
      <c r="B789" s="17"/>
      <c r="C789" s="71"/>
      <c r="D789" s="71"/>
      <c r="E789" s="71"/>
      <c r="F789" s="71"/>
    </row>
    <row r="790" spans="1:6">
      <c r="A790" s="17"/>
      <c r="B790" s="17"/>
      <c r="C790" s="71"/>
      <c r="D790" s="71"/>
      <c r="E790" s="71"/>
      <c r="F790" s="71"/>
    </row>
    <row r="791" spans="1:6">
      <c r="A791" s="17"/>
      <c r="B791" s="17"/>
      <c r="C791" s="71"/>
      <c r="D791" s="71"/>
      <c r="E791" s="71"/>
      <c r="F791" s="71"/>
    </row>
    <row r="792" spans="1:6">
      <c r="A792" s="17"/>
      <c r="B792" s="17"/>
      <c r="C792" s="71"/>
      <c r="D792" s="71"/>
      <c r="E792" s="71"/>
      <c r="F792" s="71"/>
    </row>
    <row r="793" spans="1:6">
      <c r="A793" s="17"/>
      <c r="B793" s="17"/>
      <c r="C793" s="71"/>
      <c r="D793" s="71"/>
      <c r="E793" s="71"/>
      <c r="F793" s="71"/>
    </row>
    <row r="794" spans="1:6">
      <c r="A794" s="17"/>
      <c r="B794" s="17"/>
      <c r="C794" s="71"/>
      <c r="D794" s="71"/>
      <c r="E794" s="71"/>
      <c r="F794" s="71"/>
    </row>
    <row r="795" spans="1:6">
      <c r="A795" s="17"/>
      <c r="B795" s="17"/>
      <c r="C795" s="71"/>
      <c r="D795" s="71"/>
      <c r="E795" s="71"/>
      <c r="F795" s="71"/>
    </row>
    <row r="796" spans="1:6">
      <c r="A796" s="17"/>
      <c r="B796" s="17"/>
      <c r="C796" s="71"/>
      <c r="D796" s="71"/>
      <c r="E796" s="71"/>
      <c r="F796" s="71"/>
    </row>
    <row r="797" spans="1:6">
      <c r="A797" s="17"/>
      <c r="B797" s="17"/>
      <c r="C797" s="71"/>
      <c r="D797" s="71"/>
      <c r="E797" s="71"/>
      <c r="F797" s="71"/>
    </row>
    <row r="798" spans="1:6">
      <c r="A798" s="17"/>
      <c r="B798" s="17"/>
      <c r="C798" s="71"/>
      <c r="D798" s="71"/>
      <c r="E798" s="71"/>
      <c r="F798" s="71"/>
    </row>
    <row r="799" spans="1:6">
      <c r="A799" s="17"/>
      <c r="B799" s="17"/>
      <c r="C799" s="71"/>
      <c r="D799" s="71"/>
      <c r="E799" s="71"/>
      <c r="F799" s="71"/>
    </row>
    <row r="800" spans="1:6">
      <c r="A800" s="17"/>
      <c r="B800" s="17"/>
      <c r="C800" s="71"/>
      <c r="D800" s="71"/>
      <c r="E800" s="71"/>
      <c r="F800" s="71"/>
    </row>
    <row r="801" spans="1:6">
      <c r="A801" s="17"/>
      <c r="B801" s="17"/>
      <c r="C801" s="71"/>
      <c r="D801" s="71"/>
      <c r="E801" s="71"/>
      <c r="F801" s="71"/>
    </row>
    <row r="802" spans="1:6">
      <c r="A802" s="17"/>
      <c r="B802" s="17"/>
      <c r="C802" s="71"/>
      <c r="D802" s="71"/>
      <c r="E802" s="71"/>
      <c r="F802" s="71"/>
    </row>
    <row r="803" spans="1:6">
      <c r="A803" s="17"/>
      <c r="B803" s="17"/>
      <c r="C803" s="71"/>
      <c r="D803" s="71"/>
      <c r="E803" s="71"/>
      <c r="F803" s="71"/>
    </row>
    <row r="804" spans="1:6">
      <c r="A804" s="17"/>
      <c r="B804" s="17"/>
      <c r="C804" s="71"/>
      <c r="D804" s="71"/>
      <c r="E804" s="71"/>
      <c r="F804" s="71"/>
    </row>
    <row r="805" spans="1:6">
      <c r="A805" s="17"/>
      <c r="B805" s="17"/>
      <c r="C805" s="71"/>
      <c r="D805" s="71"/>
      <c r="E805" s="71"/>
      <c r="F805" s="71"/>
    </row>
    <row r="806" spans="1:6">
      <c r="A806" s="17"/>
      <c r="B806" s="17"/>
      <c r="C806" s="71"/>
      <c r="D806" s="71"/>
      <c r="E806" s="71"/>
      <c r="F806" s="71"/>
    </row>
    <row r="807" spans="1:6">
      <c r="A807" s="17"/>
      <c r="B807" s="17"/>
      <c r="C807" s="71"/>
      <c r="D807" s="71"/>
      <c r="E807" s="71"/>
      <c r="F807" s="71"/>
    </row>
    <row r="808" spans="1:6">
      <c r="A808" s="17"/>
      <c r="B808" s="17"/>
      <c r="C808" s="71"/>
      <c r="D808" s="71"/>
      <c r="E808" s="71"/>
      <c r="F808" s="71"/>
    </row>
    <row r="809" spans="1:6">
      <c r="A809" s="17"/>
      <c r="B809" s="17"/>
      <c r="C809" s="71"/>
      <c r="D809" s="71"/>
      <c r="E809" s="71"/>
      <c r="F809" s="71"/>
    </row>
    <row r="810" spans="1:6">
      <c r="A810" s="17"/>
      <c r="B810" s="17"/>
      <c r="C810" s="71"/>
      <c r="D810" s="71"/>
      <c r="E810" s="71"/>
      <c r="F810" s="71"/>
    </row>
    <row r="811" spans="1:6">
      <c r="A811" s="17"/>
      <c r="B811" s="17"/>
      <c r="C811" s="71"/>
      <c r="D811" s="71"/>
      <c r="E811" s="71"/>
      <c r="F811" s="71"/>
    </row>
    <row r="812" spans="1:6">
      <c r="A812" s="17"/>
      <c r="B812" s="17"/>
      <c r="C812" s="71"/>
      <c r="D812" s="71"/>
      <c r="E812" s="71"/>
      <c r="F812" s="71"/>
    </row>
    <row r="813" spans="1:6">
      <c r="A813" s="17"/>
      <c r="B813" s="17"/>
      <c r="C813" s="71"/>
      <c r="D813" s="71"/>
      <c r="E813" s="71"/>
      <c r="F813" s="71"/>
    </row>
    <row r="814" spans="1:6">
      <c r="A814" s="17"/>
      <c r="B814" s="17"/>
      <c r="C814" s="71"/>
      <c r="D814" s="71"/>
      <c r="E814" s="71"/>
      <c r="F814" s="71"/>
    </row>
    <row r="815" spans="1:6">
      <c r="A815" s="17"/>
      <c r="B815" s="17"/>
      <c r="C815" s="71"/>
      <c r="D815" s="71"/>
      <c r="E815" s="71"/>
      <c r="F815" s="71"/>
    </row>
    <row r="816" spans="1:6">
      <c r="A816" s="17"/>
      <c r="B816" s="17"/>
      <c r="C816" s="71"/>
      <c r="D816" s="71"/>
      <c r="E816" s="71"/>
      <c r="F816" s="71"/>
    </row>
    <row r="817" spans="1:6">
      <c r="A817" s="17"/>
      <c r="B817" s="17"/>
      <c r="C817" s="71"/>
      <c r="D817" s="71"/>
      <c r="E817" s="71"/>
      <c r="F817" s="71"/>
    </row>
    <row r="818" spans="1:6">
      <c r="A818" s="17"/>
      <c r="B818" s="17"/>
      <c r="C818" s="71"/>
      <c r="D818" s="71"/>
      <c r="E818" s="71"/>
      <c r="F818" s="71"/>
    </row>
    <row r="819" spans="1:6">
      <c r="A819" s="17"/>
      <c r="B819" s="17"/>
      <c r="C819" s="71"/>
      <c r="D819" s="71"/>
      <c r="E819" s="71"/>
      <c r="F819" s="71"/>
    </row>
    <row r="820" spans="1:6">
      <c r="A820" s="17"/>
      <c r="B820" s="17"/>
      <c r="C820" s="71"/>
      <c r="D820" s="71"/>
      <c r="E820" s="71"/>
      <c r="F820" s="71"/>
    </row>
    <row r="821" spans="1:6">
      <c r="A821" s="17"/>
      <c r="B821" s="17"/>
      <c r="C821" s="71"/>
      <c r="D821" s="71"/>
      <c r="E821" s="71"/>
      <c r="F821" s="71"/>
    </row>
    <row r="822" spans="1:6">
      <c r="A822" s="17"/>
      <c r="B822" s="17"/>
      <c r="C822" s="71"/>
      <c r="D822" s="71"/>
      <c r="E822" s="71"/>
      <c r="F822" s="71"/>
    </row>
    <row r="823" spans="1:6">
      <c r="A823" s="17"/>
      <c r="B823" s="17"/>
      <c r="C823" s="71"/>
      <c r="D823" s="71"/>
      <c r="E823" s="71"/>
      <c r="F823" s="71"/>
    </row>
    <row r="824" spans="1:6">
      <c r="A824" s="17"/>
      <c r="B824" s="17"/>
      <c r="C824" s="71"/>
      <c r="D824" s="71"/>
      <c r="E824" s="71"/>
      <c r="F824" s="71"/>
    </row>
    <row r="825" spans="1:6">
      <c r="A825" s="17"/>
      <c r="B825" s="17"/>
      <c r="C825" s="71"/>
      <c r="D825" s="71"/>
      <c r="E825" s="71"/>
      <c r="F825" s="71"/>
    </row>
    <row r="826" spans="1:6">
      <c r="A826" s="17"/>
      <c r="B826" s="17"/>
      <c r="C826" s="71"/>
      <c r="D826" s="71"/>
      <c r="E826" s="71"/>
      <c r="F826" s="71"/>
    </row>
    <row r="827" spans="1:6">
      <c r="A827" s="17"/>
      <c r="B827" s="17"/>
      <c r="C827" s="71"/>
      <c r="D827" s="71"/>
      <c r="E827" s="71"/>
      <c r="F827" s="71"/>
    </row>
    <row r="828" spans="1:6">
      <c r="A828" s="17"/>
      <c r="B828" s="17"/>
      <c r="C828" s="71"/>
      <c r="D828" s="71"/>
      <c r="E828" s="71"/>
      <c r="F828" s="71"/>
    </row>
    <row r="829" spans="1:6">
      <c r="A829" s="17"/>
      <c r="B829" s="17"/>
      <c r="C829" s="71"/>
      <c r="D829" s="71"/>
      <c r="E829" s="71"/>
      <c r="F829" s="71"/>
    </row>
    <row r="830" spans="1:6">
      <c r="A830" s="17"/>
      <c r="B830" s="17"/>
      <c r="C830" s="71"/>
      <c r="D830" s="71"/>
      <c r="E830" s="71"/>
      <c r="F830" s="71"/>
    </row>
    <row r="831" spans="1:6">
      <c r="A831" s="17"/>
      <c r="B831" s="17"/>
      <c r="C831" s="71"/>
      <c r="D831" s="71"/>
      <c r="E831" s="71"/>
      <c r="F831" s="71"/>
    </row>
    <row r="832" spans="1:6">
      <c r="A832" s="17"/>
      <c r="B832" s="17"/>
      <c r="C832" s="71"/>
      <c r="D832" s="71"/>
      <c r="E832" s="71"/>
      <c r="F832" s="71"/>
    </row>
    <row r="833" spans="1:6">
      <c r="A833" s="17"/>
      <c r="B833" s="17"/>
      <c r="C833" s="71"/>
      <c r="D833" s="71"/>
      <c r="E833" s="71"/>
      <c r="F833" s="71"/>
    </row>
    <row r="834" spans="1:6">
      <c r="A834" s="17"/>
      <c r="B834" s="17"/>
      <c r="C834" s="71"/>
      <c r="D834" s="71"/>
      <c r="E834" s="71"/>
      <c r="F834" s="71"/>
    </row>
    <row r="835" spans="1:6">
      <c r="A835" s="17"/>
      <c r="B835" s="17"/>
      <c r="C835" s="71"/>
      <c r="D835" s="71"/>
      <c r="E835" s="71"/>
      <c r="F835" s="71"/>
    </row>
    <row r="836" spans="1:6">
      <c r="A836" s="17"/>
      <c r="B836" s="17"/>
      <c r="C836" s="71"/>
      <c r="D836" s="71"/>
      <c r="E836" s="71"/>
      <c r="F836" s="71"/>
    </row>
    <row r="837" spans="1:6">
      <c r="A837" s="17"/>
      <c r="B837" s="17"/>
      <c r="C837" s="71"/>
      <c r="D837" s="71"/>
      <c r="E837" s="71"/>
      <c r="F837" s="71"/>
    </row>
    <row r="838" spans="1:6">
      <c r="A838" s="17"/>
      <c r="B838" s="17"/>
      <c r="C838" s="71"/>
      <c r="D838" s="71"/>
      <c r="E838" s="71"/>
      <c r="F838" s="71"/>
    </row>
    <row r="839" spans="1:6">
      <c r="A839" s="17"/>
      <c r="B839" s="17"/>
      <c r="C839" s="71"/>
      <c r="D839" s="71"/>
      <c r="E839" s="71"/>
      <c r="F839" s="71"/>
    </row>
    <row r="840" spans="1:6">
      <c r="A840" s="17"/>
      <c r="B840" s="17"/>
      <c r="C840" s="71"/>
      <c r="D840" s="71"/>
      <c r="E840" s="71"/>
      <c r="F840" s="71"/>
    </row>
    <row r="841" spans="1:6">
      <c r="A841" s="17"/>
      <c r="B841" s="17"/>
      <c r="C841" s="71"/>
      <c r="D841" s="71"/>
      <c r="E841" s="71"/>
      <c r="F841" s="71"/>
    </row>
    <row r="842" spans="1:6">
      <c r="A842" s="17"/>
      <c r="B842" s="17"/>
      <c r="C842" s="71"/>
      <c r="D842" s="71"/>
      <c r="E842" s="71"/>
      <c r="F842" s="71"/>
    </row>
    <row r="843" spans="1:6">
      <c r="A843" s="17"/>
      <c r="B843" s="17"/>
      <c r="C843" s="71"/>
      <c r="D843" s="71"/>
      <c r="E843" s="71"/>
      <c r="F843" s="71"/>
    </row>
    <row r="844" spans="1:6">
      <c r="A844" s="17"/>
      <c r="B844" s="17"/>
      <c r="C844" s="71"/>
      <c r="D844" s="71"/>
      <c r="E844" s="71"/>
      <c r="F844" s="71"/>
    </row>
    <row r="845" spans="1:6">
      <c r="A845" s="17"/>
      <c r="B845" s="17"/>
      <c r="C845" s="71"/>
      <c r="D845" s="71"/>
      <c r="E845" s="71"/>
      <c r="F845" s="71"/>
    </row>
    <row r="846" spans="1:6">
      <c r="A846" s="17"/>
      <c r="B846" s="17"/>
      <c r="C846" s="71"/>
      <c r="D846" s="71"/>
      <c r="E846" s="71"/>
      <c r="F846" s="71"/>
    </row>
    <row r="847" spans="1:6">
      <c r="A847" s="17"/>
      <c r="B847" s="17"/>
      <c r="C847" s="71"/>
      <c r="D847" s="71"/>
      <c r="E847" s="71"/>
      <c r="F847" s="71"/>
    </row>
    <row r="848" spans="1:6">
      <c r="A848" s="17"/>
      <c r="B848" s="17"/>
      <c r="C848" s="71"/>
      <c r="D848" s="71"/>
      <c r="E848" s="71"/>
      <c r="F848" s="71"/>
    </row>
    <row r="849" spans="1:6">
      <c r="A849" s="17"/>
      <c r="B849" s="17"/>
      <c r="C849" s="71"/>
      <c r="D849" s="71"/>
      <c r="E849" s="71"/>
      <c r="F849" s="71"/>
    </row>
    <row r="850" spans="1:6">
      <c r="A850" s="17"/>
      <c r="B850" s="17"/>
      <c r="C850" s="71"/>
      <c r="D850" s="71"/>
      <c r="E850" s="71"/>
      <c r="F850" s="71"/>
    </row>
    <row r="851" spans="1:6">
      <c r="A851" s="17"/>
      <c r="B851" s="17"/>
      <c r="C851" s="71"/>
      <c r="D851" s="71"/>
      <c r="E851" s="71"/>
      <c r="F851" s="71"/>
    </row>
    <row r="852" spans="1:6">
      <c r="A852" s="17"/>
      <c r="B852" s="17"/>
      <c r="C852" s="71"/>
      <c r="D852" s="71"/>
      <c r="E852" s="71"/>
      <c r="F852" s="71"/>
    </row>
    <row r="853" spans="1:6">
      <c r="A853" s="17"/>
      <c r="B853" s="17"/>
      <c r="C853" s="71"/>
      <c r="D853" s="71"/>
      <c r="E853" s="71"/>
      <c r="F853" s="71"/>
    </row>
    <row r="854" spans="1:6">
      <c r="A854" s="17"/>
      <c r="B854" s="17"/>
      <c r="C854" s="71"/>
      <c r="D854" s="71"/>
      <c r="E854" s="71"/>
      <c r="F854" s="71"/>
    </row>
    <row r="855" spans="1:6">
      <c r="A855" s="17"/>
      <c r="B855" s="17"/>
      <c r="C855" s="71"/>
      <c r="D855" s="71"/>
      <c r="E855" s="71"/>
      <c r="F855" s="71"/>
    </row>
    <row r="856" spans="1:6">
      <c r="A856" s="17"/>
      <c r="B856" s="17"/>
      <c r="C856" s="71"/>
      <c r="D856" s="71"/>
      <c r="E856" s="71"/>
      <c r="F856" s="71"/>
    </row>
    <row r="857" spans="1:6">
      <c r="A857" s="17"/>
      <c r="B857" s="17"/>
      <c r="C857" s="71"/>
      <c r="D857" s="71"/>
      <c r="E857" s="71"/>
      <c r="F857" s="71"/>
    </row>
    <row r="858" spans="1:6">
      <c r="A858" s="17"/>
      <c r="B858" s="17"/>
      <c r="C858" s="71"/>
      <c r="D858" s="71"/>
      <c r="E858" s="71"/>
      <c r="F858" s="71"/>
    </row>
    <row r="859" spans="1:6">
      <c r="A859" s="17"/>
      <c r="B859" s="17"/>
      <c r="C859" s="71"/>
      <c r="D859" s="71"/>
      <c r="E859" s="71"/>
      <c r="F859" s="71"/>
    </row>
    <row r="860" spans="1:6">
      <c r="A860" s="17"/>
      <c r="B860" s="17"/>
      <c r="C860" s="71"/>
      <c r="D860" s="71"/>
      <c r="E860" s="71"/>
      <c r="F860" s="71"/>
    </row>
    <row r="861" spans="1:6">
      <c r="A861" s="17"/>
      <c r="B861" s="17"/>
      <c r="C861" s="71"/>
      <c r="D861" s="71"/>
      <c r="E861" s="71"/>
      <c r="F861" s="71"/>
    </row>
    <row r="862" spans="1:6">
      <c r="A862" s="17"/>
      <c r="B862" s="17"/>
      <c r="C862" s="71"/>
      <c r="D862" s="71"/>
      <c r="E862" s="71"/>
      <c r="F862" s="71"/>
    </row>
    <row r="863" spans="1:6">
      <c r="A863" s="17"/>
      <c r="B863" s="17"/>
      <c r="C863" s="71"/>
      <c r="D863" s="71"/>
      <c r="E863" s="71"/>
      <c r="F863" s="71"/>
    </row>
    <row r="864" spans="1:6">
      <c r="A864" s="17"/>
      <c r="B864" s="17"/>
      <c r="C864" s="71"/>
      <c r="D864" s="71"/>
      <c r="E864" s="71"/>
      <c r="F864" s="71"/>
    </row>
    <row r="865" spans="1:6">
      <c r="A865" s="17"/>
      <c r="B865" s="17"/>
      <c r="C865" s="71"/>
      <c r="D865" s="71"/>
      <c r="E865" s="71"/>
      <c r="F865" s="71"/>
    </row>
    <row r="866" spans="1:6">
      <c r="A866" s="17"/>
      <c r="B866" s="17"/>
      <c r="C866" s="71"/>
      <c r="D866" s="71"/>
      <c r="E866" s="71"/>
      <c r="F866" s="71"/>
    </row>
    <row r="867" spans="1:6">
      <c r="A867" s="17"/>
      <c r="B867" s="17"/>
      <c r="C867" s="71"/>
      <c r="D867" s="71"/>
      <c r="E867" s="71"/>
      <c r="F867" s="71"/>
    </row>
    <row r="868" spans="1:6">
      <c r="A868" s="17"/>
      <c r="B868" s="17"/>
      <c r="C868" s="71"/>
      <c r="D868" s="71"/>
      <c r="E868" s="71"/>
      <c r="F868" s="71"/>
    </row>
    <row r="869" spans="1:6">
      <c r="A869" s="17"/>
      <c r="B869" s="17"/>
      <c r="C869" s="71"/>
      <c r="D869" s="71"/>
      <c r="E869" s="71"/>
      <c r="F869" s="71"/>
    </row>
    <row r="870" spans="1:6">
      <c r="A870" s="17"/>
      <c r="B870" s="17"/>
      <c r="C870" s="71"/>
      <c r="D870" s="71"/>
      <c r="E870" s="71"/>
      <c r="F870" s="71"/>
    </row>
    <row r="871" spans="1:6">
      <c r="A871" s="17"/>
      <c r="B871" s="17"/>
      <c r="C871" s="71"/>
      <c r="D871" s="71"/>
      <c r="E871" s="71"/>
      <c r="F871" s="71"/>
    </row>
    <row r="872" spans="1:6">
      <c r="A872" s="17"/>
      <c r="B872" s="17"/>
      <c r="C872" s="71"/>
      <c r="D872" s="71"/>
      <c r="E872" s="71"/>
      <c r="F872" s="71"/>
    </row>
    <row r="873" spans="1:6">
      <c r="A873" s="17"/>
      <c r="B873" s="17"/>
      <c r="C873" s="71"/>
      <c r="D873" s="71"/>
      <c r="E873" s="71"/>
      <c r="F873" s="71"/>
    </row>
    <row r="874" spans="1:6">
      <c r="A874" s="17"/>
      <c r="B874" s="17"/>
      <c r="C874" s="71"/>
      <c r="D874" s="71"/>
      <c r="E874" s="71"/>
      <c r="F874" s="71"/>
    </row>
    <row r="875" spans="1:6">
      <c r="A875" s="17"/>
      <c r="B875" s="17"/>
      <c r="C875" s="71"/>
      <c r="D875" s="71"/>
      <c r="E875" s="71"/>
      <c r="F875" s="71"/>
    </row>
    <row r="876" spans="1:6">
      <c r="A876" s="17"/>
      <c r="B876" s="17"/>
      <c r="C876" s="71"/>
      <c r="D876" s="71"/>
      <c r="E876" s="71"/>
      <c r="F876" s="71"/>
    </row>
    <row r="877" spans="1:6">
      <c r="A877" s="17"/>
      <c r="B877" s="17"/>
      <c r="C877" s="71"/>
      <c r="D877" s="71"/>
      <c r="E877" s="71"/>
      <c r="F877" s="71"/>
    </row>
    <row r="878" spans="1:6">
      <c r="A878" s="17"/>
      <c r="B878" s="17"/>
      <c r="C878" s="71"/>
      <c r="D878" s="71"/>
      <c r="E878" s="71"/>
      <c r="F878" s="71"/>
    </row>
    <row r="879" spans="1:6">
      <c r="A879" s="17"/>
      <c r="B879" s="17"/>
      <c r="C879" s="71"/>
      <c r="D879" s="71"/>
      <c r="E879" s="71"/>
      <c r="F879" s="71"/>
    </row>
    <row r="880" spans="1:6">
      <c r="A880" s="17"/>
      <c r="B880" s="17"/>
      <c r="C880" s="71"/>
      <c r="D880" s="71"/>
      <c r="E880" s="71"/>
      <c r="F880" s="71"/>
    </row>
    <row r="881" spans="1:6">
      <c r="A881" s="17"/>
      <c r="B881" s="17"/>
      <c r="C881" s="71"/>
      <c r="D881" s="71"/>
      <c r="E881" s="71"/>
      <c r="F881" s="71"/>
    </row>
    <row r="882" spans="1:6">
      <c r="A882" s="17"/>
      <c r="B882" s="17"/>
      <c r="C882" s="71"/>
      <c r="D882" s="71"/>
      <c r="E882" s="71"/>
      <c r="F882" s="71"/>
    </row>
    <row r="883" spans="1:6">
      <c r="A883" s="17"/>
      <c r="B883" s="17"/>
      <c r="C883" s="71"/>
      <c r="D883" s="71"/>
      <c r="E883" s="71"/>
      <c r="F883" s="71"/>
    </row>
    <row r="884" spans="1:6">
      <c r="A884" s="17"/>
      <c r="B884" s="17"/>
      <c r="C884" s="71"/>
      <c r="D884" s="71"/>
      <c r="E884" s="71"/>
      <c r="F884" s="71"/>
    </row>
    <row r="885" spans="1:6">
      <c r="A885" s="17"/>
      <c r="B885" s="17"/>
      <c r="C885" s="71"/>
      <c r="D885" s="71"/>
      <c r="E885" s="71"/>
      <c r="F885" s="71"/>
    </row>
    <row r="886" spans="1:6">
      <c r="A886" s="17"/>
      <c r="B886" s="17"/>
      <c r="C886" s="71"/>
      <c r="D886" s="71"/>
      <c r="E886" s="71"/>
      <c r="F886" s="71"/>
    </row>
    <row r="887" spans="1:6">
      <c r="A887" s="17"/>
      <c r="B887" s="17"/>
      <c r="C887" s="71"/>
      <c r="D887" s="71"/>
      <c r="E887" s="71"/>
      <c r="F887" s="71"/>
    </row>
    <row r="888" spans="1:6">
      <c r="A888" s="17"/>
      <c r="B888" s="17"/>
      <c r="C888" s="71"/>
      <c r="D888" s="71"/>
      <c r="E888" s="71"/>
      <c r="F888" s="71"/>
    </row>
    <row r="889" spans="1:6">
      <c r="A889" s="17"/>
      <c r="B889" s="17"/>
      <c r="C889" s="71"/>
      <c r="D889" s="71"/>
      <c r="E889" s="71"/>
      <c r="F889" s="71"/>
    </row>
    <row r="890" spans="1:6">
      <c r="A890" s="17"/>
      <c r="B890" s="17"/>
      <c r="C890" s="71"/>
      <c r="D890" s="71"/>
      <c r="E890" s="71"/>
      <c r="F890" s="71"/>
    </row>
    <row r="891" spans="1:6">
      <c r="A891" s="17"/>
      <c r="B891" s="17"/>
      <c r="C891" s="71"/>
      <c r="D891" s="71"/>
      <c r="E891" s="71"/>
      <c r="F891" s="71"/>
    </row>
    <row r="892" spans="1:6">
      <c r="A892" s="17"/>
      <c r="B892" s="17"/>
      <c r="C892" s="71"/>
      <c r="D892" s="71"/>
      <c r="E892" s="71"/>
      <c r="F892" s="71"/>
    </row>
    <row r="893" spans="1:6">
      <c r="A893" s="17"/>
      <c r="B893" s="17"/>
      <c r="C893" s="71"/>
      <c r="D893" s="71"/>
      <c r="E893" s="71"/>
      <c r="F893" s="71"/>
    </row>
    <row r="894" spans="1:6">
      <c r="A894" s="17"/>
      <c r="B894" s="17"/>
      <c r="C894" s="71"/>
      <c r="D894" s="71"/>
      <c r="E894" s="71"/>
      <c r="F894" s="71"/>
    </row>
    <row r="895" spans="1:6">
      <c r="A895" s="17"/>
      <c r="B895" s="17"/>
      <c r="C895" s="71"/>
      <c r="D895" s="71"/>
      <c r="E895" s="71"/>
      <c r="F895" s="71"/>
    </row>
    <row r="896" spans="1:6">
      <c r="A896" s="17"/>
      <c r="B896" s="17"/>
      <c r="C896" s="71"/>
      <c r="D896" s="71"/>
      <c r="E896" s="71"/>
      <c r="F896" s="71"/>
    </row>
    <row r="897" spans="1:6">
      <c r="A897" s="17"/>
      <c r="B897" s="17"/>
      <c r="C897" s="71"/>
      <c r="D897" s="71"/>
      <c r="E897" s="71"/>
      <c r="F897" s="71"/>
    </row>
    <row r="898" spans="1:6">
      <c r="A898" s="17"/>
      <c r="B898" s="17"/>
      <c r="C898" s="71"/>
      <c r="D898" s="71"/>
      <c r="E898" s="71"/>
      <c r="F898" s="71"/>
    </row>
    <row r="899" spans="1:6">
      <c r="A899" s="17"/>
      <c r="B899" s="17"/>
      <c r="C899" s="71"/>
      <c r="D899" s="71"/>
      <c r="E899" s="71"/>
      <c r="F899" s="71"/>
    </row>
    <row r="900" spans="1:6">
      <c r="A900" s="17"/>
      <c r="B900" s="17"/>
      <c r="C900" s="71"/>
      <c r="D900" s="71"/>
      <c r="E900" s="71"/>
      <c r="F900" s="71"/>
    </row>
    <row r="901" spans="1:6">
      <c r="A901" s="17"/>
      <c r="B901" s="17"/>
      <c r="C901" s="71"/>
      <c r="D901" s="71"/>
      <c r="E901" s="71"/>
      <c r="F901" s="71"/>
    </row>
    <row r="902" spans="1:6">
      <c r="A902" s="17"/>
      <c r="B902" s="17"/>
      <c r="C902" s="71"/>
      <c r="D902" s="71"/>
      <c r="E902" s="71"/>
      <c r="F902" s="71"/>
    </row>
    <row r="903" spans="1:6">
      <c r="A903" s="17"/>
      <c r="B903" s="17"/>
      <c r="C903" s="71"/>
      <c r="D903" s="71"/>
      <c r="E903" s="71"/>
      <c r="F903" s="71"/>
    </row>
    <row r="904" spans="1:6">
      <c r="A904" s="17"/>
      <c r="B904" s="17"/>
      <c r="C904" s="71"/>
      <c r="D904" s="71"/>
      <c r="E904" s="71"/>
      <c r="F904" s="71"/>
    </row>
    <row r="905" spans="1:6">
      <c r="A905" s="17"/>
      <c r="B905" s="17"/>
      <c r="C905" s="71"/>
      <c r="D905" s="71"/>
      <c r="E905" s="71"/>
      <c r="F905" s="71"/>
    </row>
    <row r="906" spans="1:6">
      <c r="A906" s="17"/>
      <c r="B906" s="17"/>
      <c r="C906" s="71"/>
      <c r="D906" s="71"/>
      <c r="E906" s="71"/>
      <c r="F906" s="71"/>
    </row>
    <row r="907" spans="1:6">
      <c r="A907" s="17"/>
      <c r="B907" s="17"/>
      <c r="C907" s="71"/>
      <c r="D907" s="71"/>
      <c r="E907" s="71"/>
      <c r="F907" s="71"/>
    </row>
    <row r="908" spans="1:6">
      <c r="A908" s="17"/>
      <c r="B908" s="17"/>
      <c r="C908" s="71"/>
      <c r="D908" s="71"/>
      <c r="E908" s="71"/>
      <c r="F908" s="71"/>
    </row>
    <row r="909" spans="1:6">
      <c r="A909" s="17"/>
      <c r="B909" s="17"/>
      <c r="C909" s="71"/>
      <c r="D909" s="71"/>
      <c r="E909" s="71"/>
      <c r="F909" s="71"/>
    </row>
    <row r="910" spans="1:6">
      <c r="A910" s="17"/>
      <c r="B910" s="17"/>
      <c r="C910" s="71"/>
      <c r="D910" s="71"/>
      <c r="E910" s="71"/>
      <c r="F910" s="71"/>
    </row>
    <row r="911" spans="1:6">
      <c r="A911" s="17"/>
      <c r="B911" s="17"/>
      <c r="C911" s="71"/>
      <c r="D911" s="71"/>
      <c r="E911" s="71"/>
      <c r="F911" s="71"/>
    </row>
    <row r="912" spans="1:6">
      <c r="A912" s="17"/>
      <c r="B912" s="17"/>
      <c r="C912" s="71"/>
      <c r="D912" s="71"/>
      <c r="E912" s="71"/>
      <c r="F912" s="71"/>
    </row>
    <row r="913" spans="1:6">
      <c r="A913" s="17"/>
      <c r="B913" s="17"/>
      <c r="C913" s="71"/>
      <c r="D913" s="71"/>
      <c r="E913" s="71"/>
      <c r="F913" s="71"/>
    </row>
    <row r="914" spans="1:6">
      <c r="A914" s="17"/>
      <c r="B914" s="17"/>
      <c r="C914" s="71"/>
      <c r="D914" s="71"/>
      <c r="E914" s="71"/>
      <c r="F914" s="71"/>
    </row>
    <row r="915" spans="1:6">
      <c r="A915" s="17"/>
      <c r="B915" s="17"/>
      <c r="C915" s="71"/>
      <c r="D915" s="71"/>
      <c r="E915" s="71"/>
      <c r="F915" s="71"/>
    </row>
    <row r="916" spans="1:6">
      <c r="A916" s="17"/>
      <c r="B916" s="17"/>
      <c r="C916" s="71"/>
      <c r="D916" s="71"/>
      <c r="E916" s="71"/>
      <c r="F916" s="71"/>
    </row>
    <row r="917" spans="1:6">
      <c r="A917" s="17"/>
      <c r="B917" s="17"/>
      <c r="C917" s="71"/>
      <c r="D917" s="71"/>
      <c r="E917" s="71"/>
      <c r="F917" s="71"/>
    </row>
    <row r="918" spans="1:6">
      <c r="A918" s="17"/>
      <c r="B918" s="17"/>
      <c r="C918" s="71"/>
      <c r="D918" s="71"/>
      <c r="E918" s="71"/>
      <c r="F918" s="71"/>
    </row>
    <row r="919" spans="1:6">
      <c r="A919" s="17"/>
      <c r="B919" s="17"/>
      <c r="C919" s="71"/>
      <c r="D919" s="71"/>
      <c r="E919" s="71"/>
      <c r="F919" s="71"/>
    </row>
    <row r="920" spans="1:6">
      <c r="A920" s="17"/>
      <c r="B920" s="17"/>
      <c r="C920" s="71"/>
      <c r="D920" s="71"/>
      <c r="E920" s="71"/>
      <c r="F920" s="71"/>
    </row>
    <row r="921" spans="1:6">
      <c r="A921" s="17"/>
      <c r="B921" s="17"/>
      <c r="C921" s="71"/>
      <c r="D921" s="71"/>
      <c r="E921" s="71"/>
      <c r="F921" s="71"/>
    </row>
    <row r="922" spans="1:6">
      <c r="A922" s="17"/>
      <c r="B922" s="17"/>
      <c r="C922" s="71"/>
      <c r="D922" s="71"/>
      <c r="E922" s="71"/>
      <c r="F922" s="71"/>
    </row>
    <row r="923" spans="1:6">
      <c r="A923" s="17"/>
      <c r="B923" s="17"/>
      <c r="C923" s="71"/>
      <c r="D923" s="71"/>
      <c r="E923" s="71"/>
      <c r="F923" s="71"/>
    </row>
    <row r="924" spans="1:6">
      <c r="A924" s="17"/>
      <c r="B924" s="17"/>
      <c r="C924" s="71"/>
      <c r="D924" s="71"/>
      <c r="E924" s="71"/>
      <c r="F924" s="71"/>
    </row>
    <row r="925" spans="1:6">
      <c r="A925" s="17"/>
      <c r="B925" s="17"/>
      <c r="C925" s="71"/>
      <c r="D925" s="71"/>
      <c r="E925" s="71"/>
      <c r="F925" s="71"/>
    </row>
    <row r="926" spans="1:6">
      <c r="A926" s="17"/>
      <c r="B926" s="17"/>
      <c r="C926" s="71"/>
      <c r="D926" s="71"/>
      <c r="E926" s="71"/>
      <c r="F926" s="71"/>
    </row>
    <row r="927" spans="1:6">
      <c r="A927" s="17"/>
      <c r="B927" s="17"/>
      <c r="C927" s="71"/>
      <c r="D927" s="71"/>
      <c r="E927" s="71"/>
      <c r="F927" s="71"/>
    </row>
    <row r="928" spans="1:6">
      <c r="A928" s="17"/>
      <c r="B928" s="17"/>
      <c r="C928" s="71"/>
      <c r="D928" s="71"/>
      <c r="E928" s="71"/>
      <c r="F928" s="71"/>
    </row>
    <row r="929" spans="1:6">
      <c r="A929" s="17"/>
      <c r="B929" s="17"/>
      <c r="C929" s="71"/>
      <c r="D929" s="71"/>
      <c r="E929" s="71"/>
      <c r="F929" s="71"/>
    </row>
    <row r="930" spans="1:6">
      <c r="A930" s="17"/>
      <c r="B930" s="17"/>
      <c r="C930" s="71"/>
      <c r="D930" s="71"/>
      <c r="E930" s="71"/>
      <c r="F930" s="71"/>
    </row>
    <row r="931" spans="1:6">
      <c r="A931" s="17"/>
      <c r="B931" s="17"/>
      <c r="C931" s="71"/>
      <c r="D931" s="71"/>
      <c r="E931" s="71"/>
      <c r="F931" s="71"/>
    </row>
    <row r="932" spans="1:6">
      <c r="A932" s="17"/>
      <c r="B932" s="17"/>
      <c r="C932" s="71"/>
      <c r="D932" s="71"/>
      <c r="E932" s="71"/>
      <c r="F932" s="71"/>
    </row>
    <row r="933" spans="1:6">
      <c r="A933" s="17"/>
      <c r="B933" s="17"/>
      <c r="C933" s="71"/>
      <c r="D933" s="71"/>
      <c r="E933" s="71"/>
      <c r="F933" s="71"/>
    </row>
    <row r="934" spans="1:6">
      <c r="A934" s="17"/>
      <c r="B934" s="17"/>
      <c r="C934" s="71"/>
      <c r="D934" s="71"/>
      <c r="E934" s="71"/>
      <c r="F934" s="71"/>
    </row>
    <row r="935" spans="1:6">
      <c r="A935" s="17"/>
      <c r="B935" s="17"/>
      <c r="C935" s="71"/>
      <c r="D935" s="71"/>
      <c r="E935" s="71"/>
      <c r="F935" s="71"/>
    </row>
    <row r="936" spans="1:6">
      <c r="A936" s="17"/>
      <c r="B936" s="17"/>
      <c r="C936" s="71"/>
      <c r="D936" s="71"/>
      <c r="E936" s="71"/>
      <c r="F936" s="71"/>
    </row>
    <row r="937" spans="1:6">
      <c r="A937" s="17"/>
      <c r="B937" s="17"/>
      <c r="C937" s="71"/>
      <c r="D937" s="71"/>
      <c r="E937" s="71"/>
      <c r="F937" s="71"/>
    </row>
    <row r="938" spans="1:6">
      <c r="A938" s="17"/>
      <c r="B938" s="17"/>
      <c r="C938" s="71"/>
      <c r="D938" s="71"/>
      <c r="E938" s="71"/>
      <c r="F938" s="71"/>
    </row>
    <row r="939" spans="1:6">
      <c r="A939" s="17"/>
      <c r="B939" s="17"/>
      <c r="C939" s="71"/>
      <c r="D939" s="71"/>
      <c r="E939" s="71"/>
      <c r="F939" s="71"/>
    </row>
    <row r="940" spans="1:6">
      <c r="A940" s="17"/>
      <c r="B940" s="17"/>
      <c r="C940" s="71"/>
      <c r="D940" s="71"/>
      <c r="E940" s="71"/>
      <c r="F940" s="71"/>
    </row>
    <row r="941" spans="1:6">
      <c r="A941" s="17"/>
      <c r="B941" s="17"/>
      <c r="C941" s="71"/>
      <c r="D941" s="71"/>
      <c r="E941" s="71"/>
      <c r="F941" s="71"/>
    </row>
    <row r="942" spans="1:6">
      <c r="A942" s="17"/>
      <c r="B942" s="17"/>
      <c r="C942" s="71"/>
      <c r="D942" s="71"/>
      <c r="E942" s="71"/>
      <c r="F942" s="71"/>
    </row>
    <row r="943" spans="1:6">
      <c r="A943" s="17"/>
      <c r="B943" s="17"/>
      <c r="C943" s="71"/>
      <c r="D943" s="71"/>
      <c r="E943" s="71"/>
      <c r="F943" s="71"/>
    </row>
    <row r="944" spans="1:6">
      <c r="A944" s="17"/>
      <c r="B944" s="17"/>
      <c r="C944" s="71"/>
      <c r="D944" s="71"/>
      <c r="E944" s="71"/>
      <c r="F944" s="71"/>
    </row>
    <row r="945" spans="1:6">
      <c r="A945" s="17"/>
      <c r="B945" s="17"/>
      <c r="C945" s="71"/>
      <c r="D945" s="71"/>
      <c r="E945" s="71"/>
      <c r="F945" s="71"/>
    </row>
    <row r="946" spans="1:6">
      <c r="A946" s="17"/>
      <c r="B946" s="17"/>
      <c r="C946" s="71"/>
      <c r="D946" s="71"/>
      <c r="E946" s="71"/>
      <c r="F946" s="71"/>
    </row>
    <row r="947" spans="1:6">
      <c r="A947" s="17"/>
      <c r="B947" s="17"/>
      <c r="C947" s="71"/>
      <c r="D947" s="71"/>
      <c r="E947" s="71"/>
      <c r="F947" s="71"/>
    </row>
    <row r="948" spans="1:6">
      <c r="A948" s="17"/>
      <c r="B948" s="17"/>
      <c r="C948" s="71"/>
      <c r="D948" s="71"/>
      <c r="E948" s="71"/>
      <c r="F948" s="71"/>
    </row>
    <row r="949" spans="1:6">
      <c r="A949" s="17"/>
      <c r="B949" s="17"/>
      <c r="C949" s="71"/>
      <c r="D949" s="71"/>
      <c r="E949" s="71"/>
      <c r="F949" s="71"/>
    </row>
    <row r="950" spans="1:6">
      <c r="A950" s="17"/>
      <c r="B950" s="17"/>
      <c r="C950" s="71"/>
      <c r="D950" s="71"/>
      <c r="E950" s="71"/>
      <c r="F950" s="71"/>
    </row>
    <row r="951" spans="1:6">
      <c r="A951" s="17"/>
      <c r="B951" s="17"/>
      <c r="C951" s="71"/>
      <c r="D951" s="71"/>
      <c r="E951" s="71"/>
      <c r="F951" s="71"/>
    </row>
    <row r="952" spans="1:6">
      <c r="A952" s="17"/>
      <c r="B952" s="17"/>
      <c r="C952" s="71"/>
      <c r="D952" s="71"/>
      <c r="E952" s="71"/>
      <c r="F952" s="71"/>
    </row>
    <row r="953" spans="1:6">
      <c r="A953" s="17"/>
      <c r="B953" s="17"/>
      <c r="C953" s="71"/>
      <c r="D953" s="71"/>
      <c r="E953" s="71"/>
      <c r="F953" s="71"/>
    </row>
    <row r="954" spans="1:6">
      <c r="A954" s="17"/>
      <c r="B954" s="17"/>
      <c r="C954" s="71"/>
      <c r="D954" s="71"/>
      <c r="E954" s="71"/>
      <c r="F954" s="71"/>
    </row>
    <row r="955" spans="1:6">
      <c r="A955" s="17"/>
      <c r="B955" s="17"/>
      <c r="C955" s="71"/>
      <c r="D955" s="71"/>
      <c r="E955" s="71"/>
      <c r="F955" s="71"/>
    </row>
    <row r="956" spans="1:6">
      <c r="A956" s="17"/>
      <c r="B956" s="17"/>
      <c r="C956" s="71"/>
      <c r="D956" s="71"/>
      <c r="E956" s="71"/>
      <c r="F956" s="71"/>
    </row>
    <row r="957" spans="1:6">
      <c r="A957" s="17"/>
      <c r="B957" s="17"/>
      <c r="C957" s="71"/>
      <c r="D957" s="71"/>
      <c r="E957" s="71"/>
      <c r="F957" s="71"/>
    </row>
    <row r="958" spans="1:6">
      <c r="A958" s="17"/>
      <c r="B958" s="17"/>
      <c r="C958" s="71"/>
      <c r="D958" s="71"/>
      <c r="E958" s="71"/>
      <c r="F958" s="71"/>
    </row>
    <row r="959" spans="1:6">
      <c r="A959" s="17"/>
      <c r="B959" s="17"/>
      <c r="C959" s="71"/>
      <c r="D959" s="71"/>
      <c r="E959" s="71"/>
      <c r="F959" s="71"/>
    </row>
    <row r="960" spans="1:6">
      <c r="A960" s="17"/>
      <c r="B960" s="17"/>
      <c r="C960" s="71"/>
      <c r="D960" s="71"/>
      <c r="E960" s="71"/>
      <c r="F960" s="71"/>
    </row>
    <row r="961" spans="1:6">
      <c r="A961" s="17"/>
      <c r="B961" s="17"/>
      <c r="C961" s="71"/>
      <c r="D961" s="71"/>
      <c r="E961" s="71"/>
      <c r="F961" s="71"/>
    </row>
    <row r="962" spans="1:6">
      <c r="A962" s="17"/>
      <c r="B962" s="17"/>
      <c r="C962" s="71"/>
      <c r="D962" s="71"/>
      <c r="E962" s="71"/>
      <c r="F962" s="71"/>
    </row>
    <row r="963" spans="1:6">
      <c r="A963" s="17"/>
      <c r="B963" s="17"/>
      <c r="C963" s="71"/>
      <c r="D963" s="71"/>
      <c r="E963" s="71"/>
      <c r="F963" s="71"/>
    </row>
    <row r="964" spans="1:6">
      <c r="A964" s="17"/>
      <c r="B964" s="17"/>
      <c r="C964" s="71"/>
      <c r="D964" s="71"/>
      <c r="E964" s="71"/>
      <c r="F964" s="71"/>
    </row>
    <row r="965" spans="1:6">
      <c r="A965" s="17"/>
      <c r="B965" s="17"/>
      <c r="C965" s="71"/>
      <c r="D965" s="71"/>
      <c r="E965" s="71"/>
      <c r="F965" s="71"/>
    </row>
    <row r="966" spans="1:6">
      <c r="A966" s="17"/>
      <c r="B966" s="17"/>
      <c r="C966" s="71"/>
      <c r="D966" s="71"/>
      <c r="E966" s="71"/>
      <c r="F966" s="71"/>
    </row>
    <row r="967" spans="1:6">
      <c r="A967" s="17"/>
      <c r="B967" s="17"/>
      <c r="C967" s="71"/>
      <c r="D967" s="71"/>
      <c r="E967" s="71"/>
      <c r="F967" s="71"/>
    </row>
    <row r="968" spans="1:6">
      <c r="A968" s="17"/>
      <c r="B968" s="17"/>
      <c r="C968" s="71"/>
      <c r="D968" s="71"/>
      <c r="E968" s="71"/>
      <c r="F968" s="71"/>
    </row>
    <row r="969" spans="1:6">
      <c r="A969" s="17"/>
      <c r="B969" s="17"/>
      <c r="C969" s="71"/>
      <c r="D969" s="71"/>
      <c r="E969" s="71"/>
      <c r="F969" s="71"/>
    </row>
    <row r="970" spans="1:6">
      <c r="A970" s="17"/>
      <c r="B970" s="17"/>
      <c r="C970" s="71"/>
      <c r="D970" s="71"/>
      <c r="E970" s="71"/>
      <c r="F970" s="71"/>
    </row>
    <row r="971" spans="1:6">
      <c r="A971" s="17"/>
      <c r="B971" s="17"/>
      <c r="C971" s="71"/>
      <c r="D971" s="71"/>
      <c r="E971" s="71"/>
      <c r="F971" s="71"/>
    </row>
    <row r="972" spans="1:6">
      <c r="A972" s="17"/>
      <c r="B972" s="17"/>
      <c r="C972" s="71"/>
      <c r="D972" s="71"/>
      <c r="E972" s="71"/>
      <c r="F972" s="71"/>
    </row>
    <row r="973" spans="1:6">
      <c r="A973" s="17"/>
      <c r="B973" s="17"/>
      <c r="C973" s="71"/>
      <c r="D973" s="71"/>
      <c r="E973" s="71"/>
      <c r="F973" s="71"/>
    </row>
    <row r="974" spans="1:6">
      <c r="A974" s="17"/>
      <c r="B974" s="17"/>
      <c r="C974" s="71"/>
      <c r="D974" s="71"/>
      <c r="E974" s="71"/>
      <c r="F974" s="71"/>
    </row>
    <row r="975" spans="1:6">
      <c r="A975" s="17"/>
      <c r="B975" s="17"/>
      <c r="C975" s="71"/>
      <c r="D975" s="71"/>
      <c r="E975" s="71"/>
      <c r="F975" s="71"/>
    </row>
    <row r="976" spans="1:6">
      <c r="A976" s="17"/>
      <c r="B976" s="17"/>
      <c r="C976" s="71"/>
      <c r="D976" s="71"/>
      <c r="E976" s="71"/>
      <c r="F976" s="71"/>
    </row>
    <row r="977" spans="1:6">
      <c r="A977" s="17"/>
      <c r="B977" s="17"/>
      <c r="C977" s="71"/>
      <c r="D977" s="71"/>
      <c r="E977" s="71"/>
      <c r="F977" s="71"/>
    </row>
    <row r="978" spans="1:6">
      <c r="A978" s="17"/>
      <c r="B978" s="17"/>
      <c r="C978" s="71"/>
      <c r="D978" s="71"/>
      <c r="E978" s="71"/>
      <c r="F978" s="71"/>
    </row>
    <row r="979" spans="1:6">
      <c r="A979" s="17"/>
      <c r="B979" s="17"/>
      <c r="C979" s="71"/>
      <c r="D979" s="71"/>
      <c r="E979" s="71"/>
      <c r="F979" s="71"/>
    </row>
    <row r="980" spans="1:6">
      <c r="A980" s="17"/>
      <c r="B980" s="17"/>
      <c r="C980" s="71"/>
      <c r="D980" s="71"/>
      <c r="E980" s="71"/>
      <c r="F980" s="71"/>
    </row>
    <row r="981" spans="1:6">
      <c r="A981" s="17"/>
      <c r="B981" s="17"/>
      <c r="C981" s="71"/>
      <c r="D981" s="71"/>
      <c r="E981" s="71"/>
      <c r="F981" s="71"/>
    </row>
    <row r="982" spans="1:6">
      <c r="A982" s="17"/>
      <c r="B982" s="17"/>
      <c r="C982" s="71"/>
      <c r="D982" s="71"/>
      <c r="E982" s="71"/>
      <c r="F982" s="71"/>
    </row>
    <row r="983" spans="1:6">
      <c r="A983" s="17"/>
      <c r="B983" s="17"/>
      <c r="C983" s="71"/>
      <c r="D983" s="71"/>
      <c r="E983" s="71"/>
      <c r="F983" s="71"/>
    </row>
    <row r="984" spans="1:6">
      <c r="A984" s="17"/>
      <c r="B984" s="17"/>
      <c r="C984" s="71"/>
      <c r="D984" s="71"/>
      <c r="E984" s="71"/>
      <c r="F984" s="71"/>
    </row>
    <row r="985" spans="1:6">
      <c r="A985" s="17"/>
      <c r="B985" s="17"/>
      <c r="C985" s="71"/>
      <c r="D985" s="71"/>
      <c r="E985" s="71"/>
      <c r="F985" s="71"/>
    </row>
    <row r="986" spans="1:6">
      <c r="A986" s="17"/>
      <c r="B986" s="17"/>
      <c r="C986" s="71"/>
      <c r="D986" s="71"/>
      <c r="E986" s="71"/>
      <c r="F986" s="71"/>
    </row>
    <row r="987" spans="1:6">
      <c r="A987" s="17"/>
      <c r="B987" s="17"/>
      <c r="C987" s="71"/>
      <c r="D987" s="71"/>
      <c r="E987" s="71"/>
      <c r="F987" s="71"/>
    </row>
    <row r="988" spans="1:6">
      <c r="A988" s="17"/>
      <c r="B988" s="17"/>
      <c r="C988" s="71"/>
      <c r="D988" s="71"/>
      <c r="E988" s="71"/>
      <c r="F988" s="71"/>
    </row>
    <row r="989" spans="1:6">
      <c r="A989" s="17"/>
      <c r="B989" s="17"/>
      <c r="C989" s="71"/>
      <c r="D989" s="71"/>
      <c r="E989" s="71"/>
      <c r="F989" s="71"/>
    </row>
    <row r="990" spans="1:6">
      <c r="A990" s="17"/>
      <c r="B990" s="17"/>
      <c r="C990" s="71"/>
      <c r="D990" s="71"/>
      <c r="E990" s="71"/>
      <c r="F990" s="71"/>
    </row>
    <row r="991" spans="1:6">
      <c r="A991" s="17"/>
      <c r="B991" s="17"/>
      <c r="C991" s="71"/>
      <c r="D991" s="71"/>
      <c r="E991" s="71"/>
      <c r="F991" s="71"/>
    </row>
    <row r="992" spans="1:6">
      <c r="A992" s="17"/>
      <c r="B992" s="17"/>
      <c r="C992" s="71"/>
      <c r="D992" s="71"/>
      <c r="E992" s="71"/>
      <c r="F992" s="71"/>
    </row>
    <row r="993" spans="1:6">
      <c r="A993" s="17"/>
      <c r="B993" s="17"/>
      <c r="C993" s="71"/>
      <c r="D993" s="71"/>
      <c r="E993" s="71"/>
      <c r="F993" s="71"/>
    </row>
    <row r="994" spans="1:6">
      <c r="A994" s="17"/>
      <c r="B994" s="17"/>
      <c r="C994" s="71"/>
      <c r="D994" s="71"/>
      <c r="E994" s="71"/>
      <c r="F994" s="71"/>
    </row>
    <row r="995" spans="1:6">
      <c r="A995" s="17"/>
      <c r="B995" s="17"/>
      <c r="C995" s="71"/>
      <c r="D995" s="71"/>
      <c r="E995" s="71"/>
      <c r="F995" s="71"/>
    </row>
    <row r="996" spans="1:6">
      <c r="A996" s="17"/>
      <c r="B996" s="17"/>
      <c r="C996" s="71"/>
      <c r="D996" s="71"/>
      <c r="E996" s="71"/>
      <c r="F996" s="71"/>
    </row>
    <row r="997" spans="1:6">
      <c r="A997" s="17"/>
      <c r="B997" s="17"/>
      <c r="C997" s="71"/>
      <c r="D997" s="71"/>
      <c r="E997" s="71"/>
      <c r="F997" s="71"/>
    </row>
    <row r="998" spans="1:6">
      <c r="A998" s="17"/>
      <c r="B998" s="17"/>
      <c r="C998" s="71"/>
      <c r="D998" s="71"/>
      <c r="E998" s="71"/>
      <c r="F998" s="71"/>
    </row>
    <row r="999" spans="1:6">
      <c r="A999" s="17"/>
      <c r="B999" s="17"/>
      <c r="C999" s="71"/>
      <c r="D999" s="71"/>
      <c r="E999" s="71"/>
      <c r="F999" s="71"/>
    </row>
    <row r="1000" spans="1:6">
      <c r="A1000" s="17"/>
      <c r="B1000" s="17"/>
      <c r="C1000" s="71"/>
      <c r="D1000" s="71"/>
      <c r="E1000" s="71"/>
      <c r="F1000" s="71"/>
    </row>
    <row r="1001" spans="1:6">
      <c r="A1001" s="17"/>
      <c r="B1001" s="17"/>
      <c r="C1001" s="71"/>
      <c r="D1001" s="71"/>
      <c r="E1001" s="71"/>
      <c r="F1001" s="71"/>
    </row>
    <row r="1002" spans="1:6">
      <c r="A1002" s="17"/>
      <c r="B1002" s="17"/>
      <c r="C1002" s="71"/>
      <c r="D1002" s="71"/>
      <c r="E1002" s="71"/>
      <c r="F1002" s="71"/>
    </row>
    <row r="1003" spans="1:6">
      <c r="A1003" s="17"/>
      <c r="B1003" s="17"/>
      <c r="C1003" s="71"/>
      <c r="D1003" s="71"/>
      <c r="E1003" s="71"/>
      <c r="F1003" s="71"/>
    </row>
    <row r="1004" spans="1:6">
      <c r="A1004" s="17"/>
      <c r="B1004" s="17"/>
      <c r="C1004" s="71"/>
      <c r="D1004" s="71"/>
      <c r="E1004" s="71"/>
      <c r="F1004" s="71"/>
    </row>
    <row r="1005" spans="1:6">
      <c r="A1005" s="17"/>
      <c r="B1005" s="17"/>
      <c r="C1005" s="71"/>
      <c r="D1005" s="71"/>
      <c r="E1005" s="71"/>
      <c r="F1005" s="71"/>
    </row>
    <row r="1006" spans="1:6">
      <c r="A1006" s="17"/>
      <c r="B1006" s="17"/>
      <c r="C1006" s="71"/>
      <c r="D1006" s="71"/>
      <c r="E1006" s="71"/>
      <c r="F1006" s="71"/>
    </row>
    <row r="1007" spans="1:6">
      <c r="A1007" s="17"/>
      <c r="B1007" s="17"/>
      <c r="C1007" s="71"/>
      <c r="D1007" s="71"/>
      <c r="E1007" s="71"/>
      <c r="F1007" s="71"/>
    </row>
    <row r="1008" spans="1:6">
      <c r="A1008" s="17"/>
      <c r="B1008" s="17"/>
      <c r="C1008" s="71"/>
      <c r="D1008" s="71"/>
      <c r="E1008" s="71"/>
      <c r="F1008" s="71"/>
    </row>
    <row r="1009" spans="1:6">
      <c r="A1009" s="17"/>
      <c r="B1009" s="17"/>
      <c r="C1009" s="71"/>
      <c r="D1009" s="71"/>
      <c r="E1009" s="71"/>
      <c r="F1009" s="71"/>
    </row>
    <row r="1010" spans="1:6">
      <c r="A1010" s="17"/>
      <c r="B1010" s="17"/>
      <c r="C1010" s="71"/>
      <c r="D1010" s="71"/>
      <c r="E1010" s="71"/>
      <c r="F1010" s="71"/>
    </row>
    <row r="1011" spans="1:6">
      <c r="A1011" s="17"/>
      <c r="B1011" s="17"/>
      <c r="C1011" s="71"/>
      <c r="D1011" s="71"/>
      <c r="E1011" s="71"/>
      <c r="F1011" s="71"/>
    </row>
    <row r="1012" spans="1:6">
      <c r="A1012" s="17"/>
      <c r="B1012" s="17"/>
      <c r="C1012" s="71"/>
      <c r="D1012" s="71"/>
      <c r="E1012" s="71"/>
      <c r="F1012" s="71"/>
    </row>
    <row r="1013" spans="1:6">
      <c r="A1013" s="17"/>
      <c r="B1013" s="17"/>
      <c r="C1013" s="71"/>
      <c r="D1013" s="71"/>
      <c r="E1013" s="71"/>
      <c r="F1013" s="71"/>
    </row>
    <row r="1014" spans="1:6">
      <c r="A1014" s="17"/>
      <c r="B1014" s="17"/>
      <c r="C1014" s="71"/>
      <c r="D1014" s="71"/>
      <c r="E1014" s="71"/>
      <c r="F1014" s="71"/>
    </row>
    <row r="1015" spans="1:6">
      <c r="A1015" s="17"/>
      <c r="B1015" s="17"/>
      <c r="C1015" s="71"/>
      <c r="D1015" s="71"/>
      <c r="E1015" s="71"/>
      <c r="F1015" s="71"/>
    </row>
    <row r="1016" spans="1:6">
      <c r="A1016" s="17"/>
      <c r="B1016" s="17"/>
      <c r="C1016" s="71"/>
      <c r="D1016" s="71"/>
      <c r="E1016" s="71"/>
      <c r="F1016" s="71"/>
    </row>
    <row r="1017" spans="1:6">
      <c r="A1017" s="17"/>
      <c r="B1017" s="17"/>
      <c r="C1017" s="71"/>
      <c r="D1017" s="71"/>
      <c r="E1017" s="71"/>
      <c r="F1017" s="71"/>
    </row>
    <row r="1018" spans="1:6">
      <c r="A1018" s="17"/>
      <c r="B1018" s="17"/>
      <c r="C1018" s="71"/>
      <c r="D1018" s="71"/>
      <c r="E1018" s="71"/>
      <c r="F1018" s="71"/>
    </row>
    <row r="1019" spans="1:6">
      <c r="A1019" s="17"/>
      <c r="B1019" s="17"/>
      <c r="C1019" s="71"/>
      <c r="D1019" s="71"/>
      <c r="E1019" s="71"/>
      <c r="F1019" s="71"/>
    </row>
    <row r="1020" spans="1:6">
      <c r="A1020" s="17"/>
      <c r="B1020" s="17"/>
      <c r="C1020" s="71"/>
      <c r="D1020" s="71"/>
      <c r="E1020" s="71"/>
      <c r="F1020" s="71"/>
    </row>
    <row r="1021" spans="1:6">
      <c r="A1021" s="17"/>
      <c r="B1021" s="17"/>
      <c r="C1021" s="71"/>
      <c r="D1021" s="71"/>
      <c r="E1021" s="71"/>
      <c r="F1021" s="71"/>
    </row>
    <row r="1022" spans="1:6">
      <c r="A1022" s="17"/>
      <c r="B1022" s="17"/>
      <c r="C1022" s="71"/>
      <c r="D1022" s="71"/>
      <c r="E1022" s="71"/>
      <c r="F1022" s="71"/>
    </row>
    <row r="1023" spans="1:6">
      <c r="A1023" s="17"/>
      <c r="B1023" s="17"/>
      <c r="C1023" s="71"/>
      <c r="D1023" s="71"/>
      <c r="E1023" s="71"/>
      <c r="F1023" s="71"/>
    </row>
    <row r="1024" spans="1:6">
      <c r="A1024" s="17"/>
      <c r="B1024" s="17"/>
      <c r="C1024" s="71"/>
      <c r="D1024" s="71"/>
      <c r="E1024" s="71"/>
      <c r="F1024" s="71"/>
    </row>
    <row r="1025" spans="1:6">
      <c r="A1025" s="17"/>
      <c r="B1025" s="17"/>
      <c r="C1025" s="71"/>
      <c r="D1025" s="71"/>
      <c r="E1025" s="71"/>
      <c r="F1025" s="71"/>
    </row>
    <row r="1026" spans="1:6">
      <c r="A1026" s="17"/>
      <c r="B1026" s="17"/>
      <c r="C1026" s="71"/>
      <c r="D1026" s="71"/>
      <c r="E1026" s="71"/>
      <c r="F1026" s="71"/>
    </row>
    <row r="1027" spans="1:6">
      <c r="A1027" s="17"/>
      <c r="B1027" s="17"/>
      <c r="C1027" s="71"/>
      <c r="D1027" s="71"/>
      <c r="E1027" s="71"/>
      <c r="F1027" s="71"/>
    </row>
    <row r="1028" spans="1:6">
      <c r="A1028" s="17"/>
      <c r="B1028" s="17"/>
      <c r="C1028" s="71"/>
      <c r="D1028" s="71"/>
      <c r="E1028" s="71"/>
      <c r="F1028" s="71"/>
    </row>
    <row r="1029" spans="1:6">
      <c r="A1029" s="17"/>
      <c r="B1029" s="17"/>
      <c r="C1029" s="71"/>
      <c r="D1029" s="71"/>
      <c r="E1029" s="71"/>
      <c r="F1029" s="71"/>
    </row>
    <row r="1030" spans="1:6">
      <c r="A1030" s="17"/>
      <c r="B1030" s="17"/>
      <c r="C1030" s="71"/>
      <c r="D1030" s="71"/>
      <c r="E1030" s="71"/>
      <c r="F1030" s="71"/>
    </row>
    <row r="1031" spans="1:6">
      <c r="A1031" s="17"/>
      <c r="B1031" s="17"/>
      <c r="C1031" s="71"/>
      <c r="D1031" s="71"/>
      <c r="E1031" s="71"/>
      <c r="F1031" s="71"/>
    </row>
  </sheetData>
  <mergeCells count="11">
    <mergeCell ref="A50:B50"/>
    <mergeCell ref="A115:B115"/>
    <mergeCell ref="A117:B117"/>
    <mergeCell ref="A121:B121"/>
    <mergeCell ref="A123:B123"/>
    <mergeCell ref="A48:B48"/>
    <mergeCell ref="A2:B2"/>
    <mergeCell ref="A21:B21"/>
    <mergeCell ref="A23:B23"/>
    <mergeCell ref="A42:B42"/>
    <mergeCell ref="A44:B44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tabSelected="1" workbookViewId="0">
      <selection activeCell="C80" sqref="C80"/>
    </sheetView>
  </sheetViews>
  <sheetFormatPr baseColWidth="10" defaultRowHeight="15" x14ac:dyDescent="0"/>
  <cols>
    <col min="1" max="1" width="13.5703125" customWidth="1"/>
    <col min="2" max="2" width="35.85546875" customWidth="1"/>
    <col min="3" max="3" width="15.7109375" style="163" customWidth="1"/>
    <col min="4" max="4" width="15.7109375" customWidth="1"/>
    <col min="5" max="5" width="15.7109375" style="172" customWidth="1"/>
    <col min="6" max="6" width="15.7109375" style="26" customWidth="1"/>
    <col min="7" max="7" width="15.7109375" style="173" customWidth="1"/>
    <col min="8" max="8" width="15.7109375" style="26" customWidth="1"/>
    <col min="9" max="9" width="15.7109375" style="188" customWidth="1"/>
    <col min="10" max="10" width="15.7109375" style="52" customWidth="1"/>
    <col min="11" max="11" width="15.7109375" style="188" customWidth="1"/>
    <col min="12" max="12" width="15.7109375" style="26" customWidth="1"/>
    <col min="13" max="13" width="15.7109375" style="188" customWidth="1"/>
    <col min="14" max="14" width="15.7109375" style="26" customWidth="1"/>
    <col min="15" max="15" width="15.7109375" style="188" customWidth="1"/>
    <col min="16" max="16" width="15.7109375" style="26" customWidth="1"/>
    <col min="17" max="17" width="15.7109375" style="188" customWidth="1"/>
    <col min="18" max="18" width="15.7109375" customWidth="1"/>
    <col min="19" max="19" width="15.7109375" style="197" customWidth="1"/>
    <col min="20" max="20" width="15.7109375" style="26" customWidth="1"/>
    <col min="21" max="21" width="15.7109375" style="188" customWidth="1"/>
    <col min="22" max="22" width="15.7109375" style="26" customWidth="1"/>
    <col min="23" max="23" width="15.7109375" style="188" customWidth="1"/>
    <col min="24" max="24" width="15.7109375" style="26" customWidth="1"/>
    <col min="25" max="25" width="15.7109375" style="188" customWidth="1"/>
    <col min="26" max="26" width="15.7109375" style="26" customWidth="1"/>
    <col min="27" max="27" width="15.7109375" style="188" customWidth="1"/>
    <col min="28" max="28" width="15.7109375" style="26" customWidth="1"/>
    <col min="29" max="29" width="15.7109375" style="188" customWidth="1"/>
    <col min="30" max="30" width="15.7109375" style="26" customWidth="1"/>
    <col min="31" max="31" width="15.7109375" style="188" customWidth="1"/>
    <col min="32" max="32" width="15.7109375" style="26" customWidth="1"/>
    <col min="33" max="33" width="15.7109375" style="188" customWidth="1"/>
    <col min="34" max="34" width="15.7109375" customWidth="1"/>
    <col min="35" max="35" width="15.7109375" style="188" customWidth="1"/>
  </cols>
  <sheetData>
    <row r="1" spans="1:35" s="14" customFormat="1" ht="13">
      <c r="A1" s="226" t="s">
        <v>99</v>
      </c>
      <c r="B1" s="227"/>
      <c r="C1" s="159"/>
      <c r="D1" s="17"/>
      <c r="E1" s="164"/>
      <c r="F1" s="31"/>
      <c r="G1" s="173"/>
      <c r="H1" s="17"/>
      <c r="I1" s="178"/>
      <c r="J1" s="47"/>
      <c r="K1" s="178"/>
      <c r="L1" s="31"/>
      <c r="M1" s="178"/>
      <c r="N1" s="38"/>
      <c r="O1" s="178"/>
      <c r="P1" s="17"/>
      <c r="Q1" s="178"/>
      <c r="R1" s="17"/>
      <c r="S1" s="189"/>
      <c r="T1" s="17"/>
      <c r="U1" s="178"/>
      <c r="V1" s="17"/>
      <c r="W1" s="178"/>
      <c r="X1" s="17"/>
      <c r="Y1" s="178"/>
      <c r="Z1" s="38"/>
      <c r="AA1" s="178"/>
      <c r="AB1" s="17"/>
      <c r="AC1" s="178"/>
      <c r="AD1" s="17"/>
      <c r="AE1" s="178"/>
      <c r="AF1" s="38"/>
      <c r="AG1" s="198"/>
      <c r="AI1" s="198"/>
    </row>
    <row r="2" spans="1:35" s="15" customFormat="1" ht="14" thickBot="1">
      <c r="A2" s="43" t="s">
        <v>100</v>
      </c>
      <c r="B2" s="43"/>
      <c r="C2" s="160" t="s">
        <v>186</v>
      </c>
      <c r="D2" s="44" t="s">
        <v>102</v>
      </c>
      <c r="E2" s="165" t="s">
        <v>95</v>
      </c>
      <c r="F2" s="45" t="s">
        <v>97</v>
      </c>
      <c r="G2" s="174" t="s">
        <v>98</v>
      </c>
      <c r="H2" s="44" t="s">
        <v>103</v>
      </c>
      <c r="I2" s="179" t="s">
        <v>104</v>
      </c>
      <c r="J2" s="46" t="s">
        <v>105</v>
      </c>
      <c r="K2" s="179" t="s">
        <v>106</v>
      </c>
      <c r="L2" s="44" t="s">
        <v>107</v>
      </c>
      <c r="M2" s="179" t="s">
        <v>108</v>
      </c>
      <c r="N2" s="44" t="s">
        <v>109</v>
      </c>
      <c r="O2" s="179" t="s">
        <v>110</v>
      </c>
      <c r="P2" s="44" t="s">
        <v>111</v>
      </c>
      <c r="Q2" s="179" t="s">
        <v>112</v>
      </c>
      <c r="R2" s="44" t="s">
        <v>113</v>
      </c>
      <c r="S2" s="190" t="s">
        <v>114</v>
      </c>
      <c r="T2" s="44" t="s">
        <v>115</v>
      </c>
      <c r="U2" s="179" t="s">
        <v>116</v>
      </c>
      <c r="V2" s="44" t="s">
        <v>117</v>
      </c>
      <c r="W2" s="179" t="s">
        <v>118</v>
      </c>
      <c r="X2" s="44" t="s">
        <v>119</v>
      </c>
      <c r="Y2" s="179" t="s">
        <v>120</v>
      </c>
      <c r="Z2" s="44" t="s">
        <v>121</v>
      </c>
      <c r="AA2" s="179" t="s">
        <v>122</v>
      </c>
      <c r="AB2" s="44" t="s">
        <v>123</v>
      </c>
      <c r="AC2" s="179" t="s">
        <v>124</v>
      </c>
      <c r="AD2" s="44" t="s">
        <v>125</v>
      </c>
      <c r="AE2" s="179" t="s">
        <v>126</v>
      </c>
      <c r="AF2" s="44" t="s">
        <v>128</v>
      </c>
      <c r="AG2" s="179" t="s">
        <v>129</v>
      </c>
      <c r="AH2" s="46" t="s">
        <v>130</v>
      </c>
      <c r="AI2" s="179" t="s">
        <v>131</v>
      </c>
    </row>
    <row r="3" spans="1:35" s="14" customFormat="1" ht="13">
      <c r="A3" s="41">
        <v>3110</v>
      </c>
      <c r="B3" s="19" t="s">
        <v>11</v>
      </c>
      <c r="C3" s="117">
        <f>SUM(D3:AI3)</f>
        <v>191990</v>
      </c>
      <c r="D3" s="61">
        <v>3000</v>
      </c>
      <c r="E3" s="166">
        <v>22000</v>
      </c>
      <c r="F3" s="62"/>
      <c r="G3" s="173">
        <v>1000</v>
      </c>
      <c r="H3" s="61">
        <v>2500</v>
      </c>
      <c r="I3" s="180"/>
      <c r="J3" s="64">
        <v>5000</v>
      </c>
      <c r="K3" s="181"/>
      <c r="L3" s="61">
        <v>10000</v>
      </c>
      <c r="M3" s="181">
        <v>1540</v>
      </c>
      <c r="N3" s="61">
        <v>25000</v>
      </c>
      <c r="O3" s="181"/>
      <c r="P3" s="61"/>
      <c r="Q3" s="181">
        <v>2000</v>
      </c>
      <c r="R3" s="61"/>
      <c r="S3" s="191"/>
      <c r="T3" s="61"/>
      <c r="U3" s="181">
        <v>24000</v>
      </c>
      <c r="V3" s="61"/>
      <c r="W3" s="181"/>
      <c r="X3" s="61"/>
      <c r="Y3" s="181">
        <v>30000</v>
      </c>
      <c r="Z3" s="61">
        <v>21150</v>
      </c>
      <c r="AA3" s="181">
        <v>16000</v>
      </c>
      <c r="AB3" s="61"/>
      <c r="AC3" s="181">
        <v>20000</v>
      </c>
      <c r="AD3" s="61">
        <v>300</v>
      </c>
      <c r="AE3" s="181"/>
      <c r="AF3" s="61">
        <v>500</v>
      </c>
      <c r="AG3" s="181"/>
      <c r="AH3" s="61">
        <v>8000</v>
      </c>
      <c r="AI3" s="181"/>
    </row>
    <row r="4" spans="1:35" s="14" customFormat="1" ht="13">
      <c r="A4" s="41">
        <v>3120</v>
      </c>
      <c r="B4" s="19" t="s">
        <v>12</v>
      </c>
      <c r="C4" s="117">
        <f t="shared" ref="C4:C67" si="0">SUM(D4:AI4)</f>
        <v>39300</v>
      </c>
      <c r="D4" s="61"/>
      <c r="E4" s="166"/>
      <c r="F4" s="62"/>
      <c r="G4" s="173"/>
      <c r="H4" s="61"/>
      <c r="I4" s="180"/>
      <c r="J4" s="64"/>
      <c r="K4" s="181"/>
      <c r="L4" s="61"/>
      <c r="M4" s="181"/>
      <c r="N4" s="61">
        <v>10000</v>
      </c>
      <c r="O4" s="181">
        <v>20000</v>
      </c>
      <c r="P4" s="61"/>
      <c r="Q4" s="181"/>
      <c r="R4" s="61"/>
      <c r="S4" s="191"/>
      <c r="T4" s="61"/>
      <c r="U4" s="181"/>
      <c r="V4" s="61"/>
      <c r="W4" s="181"/>
      <c r="X4" s="61"/>
      <c r="Y4" s="181"/>
      <c r="Z4" s="61"/>
      <c r="AA4" s="181"/>
      <c r="AB4" s="61"/>
      <c r="AC4" s="181"/>
      <c r="AD4" s="61">
        <v>9300</v>
      </c>
      <c r="AE4" s="181"/>
      <c r="AF4" s="61"/>
      <c r="AG4" s="181"/>
      <c r="AH4" s="27"/>
      <c r="AI4" s="181"/>
    </row>
    <row r="5" spans="1:35" s="14" customFormat="1" ht="13">
      <c r="A5" s="41">
        <v>3400</v>
      </c>
      <c r="B5" s="19" t="s">
        <v>101</v>
      </c>
      <c r="C5" s="117"/>
      <c r="D5" s="61"/>
      <c r="E5" s="166"/>
      <c r="F5" s="62"/>
      <c r="G5" s="173"/>
      <c r="H5" s="61"/>
      <c r="I5" s="180"/>
      <c r="J5" s="64"/>
      <c r="K5" s="181"/>
      <c r="L5" s="61"/>
      <c r="M5" s="181"/>
      <c r="N5" s="61"/>
      <c r="O5" s="181"/>
      <c r="P5" s="61"/>
      <c r="Q5" s="181"/>
      <c r="R5" s="61"/>
      <c r="S5" s="191"/>
      <c r="T5" s="61"/>
      <c r="U5" s="181"/>
      <c r="V5" s="61"/>
      <c r="W5" s="181"/>
      <c r="X5" s="61"/>
      <c r="Y5" s="181"/>
      <c r="Z5" s="61"/>
      <c r="AA5" s="181"/>
      <c r="AB5" s="61"/>
      <c r="AC5" s="181"/>
      <c r="AD5" s="61"/>
      <c r="AE5" s="181"/>
      <c r="AF5" s="61"/>
      <c r="AG5" s="181"/>
      <c r="AH5" s="27"/>
      <c r="AI5" s="181"/>
    </row>
    <row r="6" spans="1:35" s="14" customFormat="1" ht="13">
      <c r="A6" s="41">
        <v>3440</v>
      </c>
      <c r="B6" s="19" t="s">
        <v>14</v>
      </c>
      <c r="C6" s="117">
        <f t="shared" si="0"/>
        <v>152500</v>
      </c>
      <c r="D6" s="61"/>
      <c r="E6" s="166"/>
      <c r="F6" s="62"/>
      <c r="G6" s="173"/>
      <c r="H6" s="61"/>
      <c r="I6" s="181">
        <v>15000</v>
      </c>
      <c r="J6" s="64">
        <v>50000</v>
      </c>
      <c r="K6" s="181"/>
      <c r="L6" s="61">
        <v>5500</v>
      </c>
      <c r="M6" s="181"/>
      <c r="N6" s="61"/>
      <c r="O6" s="181">
        <v>24000</v>
      </c>
      <c r="P6" s="61"/>
      <c r="Q6" s="181"/>
      <c r="R6" s="61"/>
      <c r="S6" s="191"/>
      <c r="T6" s="61"/>
      <c r="U6" s="181">
        <v>6000</v>
      </c>
      <c r="V6" s="61"/>
      <c r="W6" s="181"/>
      <c r="X6" s="61"/>
      <c r="Y6" s="181">
        <v>16000</v>
      </c>
      <c r="Z6" s="61"/>
      <c r="AA6" s="181"/>
      <c r="AB6" s="61"/>
      <c r="AC6" s="181">
        <v>20000</v>
      </c>
      <c r="AD6" s="61"/>
      <c r="AE6" s="181"/>
      <c r="AF6" s="61"/>
      <c r="AG6" s="181">
        <v>12000</v>
      </c>
      <c r="AH6" s="27"/>
      <c r="AI6" s="181">
        <v>4000</v>
      </c>
    </row>
    <row r="7" spans="1:35" s="14" customFormat="1" ht="13">
      <c r="A7" s="41">
        <v>3480</v>
      </c>
      <c r="B7" s="19" t="s">
        <v>15</v>
      </c>
      <c r="C7" s="117">
        <f t="shared" si="0"/>
        <v>690500</v>
      </c>
      <c r="D7" s="61">
        <v>4000</v>
      </c>
      <c r="E7" s="166">
        <v>30000</v>
      </c>
      <c r="F7" s="62">
        <v>45000</v>
      </c>
      <c r="G7" s="173">
        <v>8000</v>
      </c>
      <c r="H7" s="61">
        <v>8500</v>
      </c>
      <c r="I7" s="180">
        <v>15000</v>
      </c>
      <c r="J7" s="64">
        <v>25000</v>
      </c>
      <c r="K7" s="181">
        <v>3000</v>
      </c>
      <c r="L7" s="61">
        <v>15000</v>
      </c>
      <c r="M7" s="181">
        <v>60000</v>
      </c>
      <c r="N7" s="61">
        <v>60000</v>
      </c>
      <c r="O7" s="181">
        <v>60000</v>
      </c>
      <c r="P7" s="64">
        <v>34000</v>
      </c>
      <c r="Q7" s="181"/>
      <c r="R7" s="61">
        <v>8000</v>
      </c>
      <c r="S7" s="191">
        <v>4000</v>
      </c>
      <c r="T7" s="61"/>
      <c r="U7" s="181">
        <v>10000</v>
      </c>
      <c r="V7" s="61">
        <v>50000</v>
      </c>
      <c r="W7" s="181">
        <v>7500</v>
      </c>
      <c r="X7" s="61">
        <v>3000</v>
      </c>
      <c r="Y7" s="181">
        <v>15000</v>
      </c>
      <c r="Z7" s="61">
        <v>15000</v>
      </c>
      <c r="AA7" s="181">
        <v>35000</v>
      </c>
      <c r="AB7" s="61">
        <v>10000</v>
      </c>
      <c r="AC7" s="181">
        <v>30000</v>
      </c>
      <c r="AD7" s="61"/>
      <c r="AE7" s="173">
        <v>17000</v>
      </c>
      <c r="AF7" s="61">
        <v>5000</v>
      </c>
      <c r="AG7" s="181">
        <v>50000</v>
      </c>
      <c r="AH7" s="61">
        <v>3500</v>
      </c>
      <c r="AI7" s="181">
        <v>60000</v>
      </c>
    </row>
    <row r="8" spans="1:35" s="14" customFormat="1" ht="13">
      <c r="A8" s="41">
        <v>3490</v>
      </c>
      <c r="B8" s="19" t="s">
        <v>16</v>
      </c>
      <c r="C8" s="117">
        <f t="shared" si="0"/>
        <v>266000</v>
      </c>
      <c r="D8" s="61"/>
      <c r="E8" s="166"/>
      <c r="F8" s="62"/>
      <c r="G8" s="173"/>
      <c r="H8" s="61"/>
      <c r="I8" s="180"/>
      <c r="J8" s="64">
        <v>10000</v>
      </c>
      <c r="K8" s="181"/>
      <c r="L8" s="61"/>
      <c r="M8" s="181"/>
      <c r="N8" s="61">
        <v>18000</v>
      </c>
      <c r="O8" s="181"/>
      <c r="P8" s="64"/>
      <c r="Q8" s="181"/>
      <c r="R8" s="61"/>
      <c r="S8" s="191"/>
      <c r="T8" s="61">
        <v>209000</v>
      </c>
      <c r="U8" s="181"/>
      <c r="V8" s="61">
        <v>8000</v>
      </c>
      <c r="W8" s="181"/>
      <c r="X8" s="61"/>
      <c r="Y8" s="181"/>
      <c r="Z8" s="61">
        <v>9000</v>
      </c>
      <c r="AA8" s="181"/>
      <c r="AB8" s="61"/>
      <c r="AC8" s="181"/>
      <c r="AD8" s="61"/>
      <c r="AE8" s="173"/>
      <c r="AF8" s="61"/>
      <c r="AG8" s="181">
        <v>12000</v>
      </c>
      <c r="AH8" s="27"/>
      <c r="AI8" s="181"/>
    </row>
    <row r="9" spans="1:35" s="14" customFormat="1" ht="13">
      <c r="A9" s="41">
        <v>3610</v>
      </c>
      <c r="B9" s="19" t="s">
        <v>17</v>
      </c>
      <c r="C9" s="117"/>
      <c r="D9" s="27"/>
      <c r="E9" s="166"/>
      <c r="F9" s="62"/>
      <c r="G9" s="173"/>
      <c r="H9" s="61"/>
      <c r="I9" s="180"/>
      <c r="J9" s="64"/>
      <c r="K9" s="181"/>
      <c r="L9" s="61"/>
      <c r="M9" s="181"/>
      <c r="N9" s="61"/>
      <c r="O9" s="181"/>
      <c r="P9" s="64"/>
      <c r="Q9" s="181"/>
      <c r="R9" s="61"/>
      <c r="S9" s="191"/>
      <c r="T9" s="61"/>
      <c r="U9" s="181"/>
      <c r="V9" s="61"/>
      <c r="W9" s="181"/>
      <c r="X9" s="61"/>
      <c r="Y9" s="181"/>
      <c r="Z9" s="61"/>
      <c r="AA9" s="181"/>
      <c r="AB9" s="61"/>
      <c r="AC9" s="181"/>
      <c r="AD9" s="61"/>
      <c r="AE9" s="173"/>
      <c r="AF9" s="61"/>
      <c r="AG9" s="181"/>
      <c r="AH9" s="27"/>
      <c r="AI9" s="181"/>
    </row>
    <row r="10" spans="1:35" s="14" customFormat="1" ht="13">
      <c r="A10" s="41">
        <v>3630</v>
      </c>
      <c r="B10" s="19" t="s">
        <v>18</v>
      </c>
      <c r="C10" s="117">
        <f t="shared" si="0"/>
        <v>35000</v>
      </c>
      <c r="D10" s="61"/>
      <c r="E10" s="166"/>
      <c r="F10" s="62"/>
      <c r="G10" s="173"/>
      <c r="H10" s="61"/>
      <c r="I10" s="180"/>
      <c r="J10" s="64">
        <v>15000</v>
      </c>
      <c r="K10" s="181"/>
      <c r="L10" s="61">
        <v>20000</v>
      </c>
      <c r="M10" s="181"/>
      <c r="N10" s="61"/>
      <c r="O10" s="181"/>
      <c r="P10" s="64"/>
      <c r="Q10" s="181"/>
      <c r="R10" s="61"/>
      <c r="S10" s="191"/>
      <c r="T10" s="61"/>
      <c r="U10" s="181"/>
      <c r="V10" s="61"/>
      <c r="W10" s="181"/>
      <c r="X10" s="61"/>
      <c r="Y10" s="181"/>
      <c r="Z10" s="61"/>
      <c r="AA10" s="181"/>
      <c r="AB10" s="61"/>
      <c r="AC10" s="181"/>
      <c r="AD10" s="61"/>
      <c r="AE10" s="173"/>
      <c r="AF10" s="61"/>
      <c r="AG10" s="181"/>
      <c r="AH10" s="27"/>
      <c r="AI10" s="181"/>
    </row>
    <row r="11" spans="1:35" s="14" customFormat="1" ht="13">
      <c r="A11" s="41">
        <v>3900</v>
      </c>
      <c r="B11" s="19" t="s">
        <v>19</v>
      </c>
      <c r="C11" s="117">
        <f t="shared" si="0"/>
        <v>1000</v>
      </c>
      <c r="D11" s="61">
        <v>1000</v>
      </c>
      <c r="E11" s="166"/>
      <c r="F11" s="62"/>
      <c r="G11" s="173"/>
      <c r="H11" s="61"/>
      <c r="I11" s="180"/>
      <c r="J11" s="64"/>
      <c r="K11" s="181"/>
      <c r="L11" s="61"/>
      <c r="M11" s="181"/>
      <c r="N11" s="61"/>
      <c r="O11" s="181"/>
      <c r="P11" s="64"/>
      <c r="Q11" s="181"/>
      <c r="R11" s="61"/>
      <c r="S11" s="191"/>
      <c r="T11" s="61"/>
      <c r="U11" s="181"/>
      <c r="V11" s="61"/>
      <c r="W11" s="181"/>
      <c r="X11" s="61"/>
      <c r="Y11" s="181"/>
      <c r="Z11" s="61"/>
      <c r="AA11" s="181"/>
      <c r="AB11" s="61"/>
      <c r="AC11" s="181"/>
      <c r="AD11" s="61"/>
      <c r="AE11" s="173"/>
      <c r="AF11" s="61"/>
      <c r="AG11" s="181"/>
      <c r="AH11" s="27"/>
      <c r="AI11" s="181"/>
    </row>
    <row r="12" spans="1:35" s="14" customFormat="1" ht="13">
      <c r="A12" s="41">
        <v>3910</v>
      </c>
      <c r="B12" s="19" t="s">
        <v>20</v>
      </c>
      <c r="C12" s="117"/>
      <c r="D12" s="61"/>
      <c r="E12" s="166"/>
      <c r="F12" s="62"/>
      <c r="G12" s="173"/>
      <c r="H12" s="61"/>
      <c r="I12" s="180"/>
      <c r="J12" s="64"/>
      <c r="K12" s="181"/>
      <c r="L12" s="61"/>
      <c r="M12" s="181"/>
      <c r="N12" s="61"/>
      <c r="O12" s="181"/>
      <c r="P12" s="64"/>
      <c r="Q12" s="181"/>
      <c r="R12" s="61"/>
      <c r="S12" s="191"/>
      <c r="T12" s="61"/>
      <c r="U12" s="181"/>
      <c r="V12" s="61"/>
      <c r="W12" s="181"/>
      <c r="X12" s="61"/>
      <c r="Y12" s="181"/>
      <c r="Z12" s="61"/>
      <c r="AA12" s="181"/>
      <c r="AB12" s="61"/>
      <c r="AC12" s="181"/>
      <c r="AD12" s="61"/>
      <c r="AE12" s="173"/>
      <c r="AF12" s="61"/>
      <c r="AG12" s="181"/>
      <c r="AH12" s="27"/>
      <c r="AI12" s="181"/>
    </row>
    <row r="13" spans="1:35" s="14" customFormat="1" ht="13">
      <c r="A13" s="41">
        <v>3920</v>
      </c>
      <c r="B13" s="19" t="s">
        <v>21</v>
      </c>
      <c r="C13" s="117">
        <f t="shared" si="0"/>
        <v>1434975</v>
      </c>
      <c r="D13" s="61">
        <f>800*20</f>
        <v>16000</v>
      </c>
      <c r="E13" s="166">
        <v>46000</v>
      </c>
      <c r="F13" s="62">
        <v>90000</v>
      </c>
      <c r="G13" s="173">
        <v>18900</v>
      </c>
      <c r="H13" s="61">
        <f>5100+12750</f>
        <v>17850</v>
      </c>
      <c r="I13" s="180">
        <v>390000</v>
      </c>
      <c r="J13" s="64">
        <v>20000</v>
      </c>
      <c r="K13" s="181">
        <v>11000</v>
      </c>
      <c r="L13" s="61">
        <f>350*40</f>
        <v>14000</v>
      </c>
      <c r="M13" s="181">
        <v>260925</v>
      </c>
      <c r="N13" s="61">
        <v>20000</v>
      </c>
      <c r="O13" s="181">
        <v>55000</v>
      </c>
      <c r="P13" s="64">
        <f>300*38+300*45</f>
        <v>24900</v>
      </c>
      <c r="Q13" s="181">
        <v>1200</v>
      </c>
      <c r="R13" s="61">
        <v>13000</v>
      </c>
      <c r="S13" s="191">
        <v>6000</v>
      </c>
      <c r="T13" s="61"/>
      <c r="U13" s="181">
        <v>15000</v>
      </c>
      <c r="V13" s="61">
        <v>80000</v>
      </c>
      <c r="W13" s="181">
        <v>1200</v>
      </c>
      <c r="X13" s="61">
        <f>275*16</f>
        <v>4400</v>
      </c>
      <c r="Y13" s="181">
        <v>8000</v>
      </c>
      <c r="Z13" s="61">
        <v>4000</v>
      </c>
      <c r="AA13" s="181">
        <v>6000</v>
      </c>
      <c r="AB13" s="61">
        <v>3500</v>
      </c>
      <c r="AC13" s="181">
        <v>25000</v>
      </c>
      <c r="AD13" s="61"/>
      <c r="AE13" s="173">
        <v>4000</v>
      </c>
      <c r="AF13" s="61">
        <v>12000</v>
      </c>
      <c r="AG13" s="181">
        <v>120000</v>
      </c>
      <c r="AH13" s="61">
        <v>8500</v>
      </c>
      <c r="AI13" s="181">
        <v>138600</v>
      </c>
    </row>
    <row r="14" spans="1:35" s="14" customFormat="1" ht="13">
      <c r="A14" s="41">
        <v>3940</v>
      </c>
      <c r="B14" s="19" t="s">
        <v>22</v>
      </c>
      <c r="C14" s="117">
        <f t="shared" si="0"/>
        <v>118700</v>
      </c>
      <c r="D14" s="61"/>
      <c r="E14" s="166"/>
      <c r="F14" s="62"/>
      <c r="G14" s="173"/>
      <c r="H14" s="61"/>
      <c r="I14" s="180"/>
      <c r="J14" s="64">
        <v>40000</v>
      </c>
      <c r="K14" s="181">
        <v>7000</v>
      </c>
      <c r="L14" s="61">
        <v>4000</v>
      </c>
      <c r="M14" s="181">
        <v>5400</v>
      </c>
      <c r="N14" s="61"/>
      <c r="O14" s="181"/>
      <c r="P14" s="64"/>
      <c r="Q14" s="181"/>
      <c r="R14" s="61"/>
      <c r="S14" s="191"/>
      <c r="T14" s="61"/>
      <c r="U14" s="181"/>
      <c r="V14" s="61">
        <v>30000</v>
      </c>
      <c r="W14" s="181"/>
      <c r="X14" s="61"/>
      <c r="Y14" s="181">
        <v>30000</v>
      </c>
      <c r="Z14" s="61"/>
      <c r="AA14" s="181"/>
      <c r="AB14" s="61">
        <v>800</v>
      </c>
      <c r="AC14" s="181"/>
      <c r="AD14" s="61"/>
      <c r="AE14" s="173"/>
      <c r="AF14" s="61"/>
      <c r="AG14" s="181">
        <v>1500</v>
      </c>
      <c r="AH14" s="27"/>
      <c r="AI14" s="181"/>
    </row>
    <row r="15" spans="1:35" s="14" customFormat="1" ht="13">
      <c r="A15" s="41">
        <v>3950</v>
      </c>
      <c r="B15" s="19" t="s">
        <v>23</v>
      </c>
      <c r="C15" s="117">
        <f t="shared" si="0"/>
        <v>442800</v>
      </c>
      <c r="D15" s="61"/>
      <c r="E15" s="166"/>
      <c r="F15" s="62"/>
      <c r="G15" s="173"/>
      <c r="H15" s="61"/>
      <c r="I15" s="180">
        <v>56500</v>
      </c>
      <c r="J15" s="64">
        <v>210000</v>
      </c>
      <c r="K15" s="181"/>
      <c r="L15" s="61">
        <v>500</v>
      </c>
      <c r="M15" s="181"/>
      <c r="N15" s="61">
        <v>16000</v>
      </c>
      <c r="O15" s="181"/>
      <c r="P15" s="64"/>
      <c r="Q15" s="181"/>
      <c r="R15" s="61"/>
      <c r="S15" s="191">
        <v>1500</v>
      </c>
      <c r="T15" s="61"/>
      <c r="U15" s="181"/>
      <c r="V15" s="61">
        <v>10000</v>
      </c>
      <c r="W15" s="181">
        <v>1300</v>
      </c>
      <c r="X15" s="61"/>
      <c r="Y15" s="181">
        <v>35000</v>
      </c>
      <c r="Z15" s="61">
        <v>30500</v>
      </c>
      <c r="AA15" s="181">
        <v>26000</v>
      </c>
      <c r="AB15" s="61">
        <v>35500</v>
      </c>
      <c r="AC15" s="181"/>
      <c r="AD15" s="61"/>
      <c r="AE15" s="173">
        <v>20000</v>
      </c>
      <c r="AF15" s="61"/>
      <c r="AG15" s="181"/>
      <c r="AH15" s="27"/>
      <c r="AI15" s="181"/>
    </row>
    <row r="16" spans="1:35" s="14" customFormat="1" ht="13">
      <c r="A16" s="41">
        <v>3960</v>
      </c>
      <c r="B16" s="19" t="s">
        <v>24</v>
      </c>
      <c r="C16" s="117">
        <f t="shared" si="0"/>
        <v>674970</v>
      </c>
      <c r="D16" s="61"/>
      <c r="E16" s="166"/>
      <c r="F16" s="62"/>
      <c r="G16" s="173"/>
      <c r="H16" s="61"/>
      <c r="I16" s="180"/>
      <c r="J16" s="64"/>
      <c r="K16" s="181"/>
      <c r="L16" s="61">
        <v>10000</v>
      </c>
      <c r="M16" s="181"/>
      <c r="N16" s="61">
        <v>20000</v>
      </c>
      <c r="O16" s="181">
        <v>430000</v>
      </c>
      <c r="P16" s="64"/>
      <c r="Q16" s="181">
        <v>600</v>
      </c>
      <c r="R16" s="61"/>
      <c r="S16" s="191"/>
      <c r="T16" s="61"/>
      <c r="U16" s="181">
        <v>35000</v>
      </c>
      <c r="V16" s="61"/>
      <c r="W16" s="181"/>
      <c r="X16" s="61"/>
      <c r="Y16" s="181"/>
      <c r="Z16" s="61">
        <v>108000</v>
      </c>
      <c r="AA16" s="181"/>
      <c r="AB16" s="61"/>
      <c r="AC16" s="181">
        <v>5000</v>
      </c>
      <c r="AD16" s="61"/>
      <c r="AE16" s="173"/>
      <c r="AF16" s="61">
        <v>1530</v>
      </c>
      <c r="AG16" s="181"/>
      <c r="AH16" s="27"/>
      <c r="AI16" s="181">
        <v>64840</v>
      </c>
    </row>
    <row r="17" spans="1:35" s="14" customFormat="1" ht="13">
      <c r="A17" s="41">
        <v>3970</v>
      </c>
      <c r="B17" s="19" t="s">
        <v>25</v>
      </c>
      <c r="C17" s="117">
        <f t="shared" si="0"/>
        <v>737850</v>
      </c>
      <c r="D17" s="61"/>
      <c r="E17" s="166"/>
      <c r="F17" s="62"/>
      <c r="G17" s="173"/>
      <c r="H17" s="61">
        <v>4500</v>
      </c>
      <c r="I17" s="180"/>
      <c r="J17" s="64">
        <v>25000</v>
      </c>
      <c r="K17" s="181"/>
      <c r="L17" s="61"/>
      <c r="M17" s="181"/>
      <c r="N17" s="61">
        <v>20000</v>
      </c>
      <c r="O17" s="181">
        <v>300000</v>
      </c>
      <c r="P17" s="64">
        <f>800*38+800*45</f>
        <v>66400</v>
      </c>
      <c r="Q17" s="181"/>
      <c r="R17" s="61"/>
      <c r="S17" s="191"/>
      <c r="T17" s="61"/>
      <c r="U17" s="181"/>
      <c r="V17" s="61"/>
      <c r="W17" s="181"/>
      <c r="X17" s="61">
        <v>1000</v>
      </c>
      <c r="Y17" s="181"/>
      <c r="Z17" s="61"/>
      <c r="AA17" s="181">
        <v>15000</v>
      </c>
      <c r="AB17" s="61"/>
      <c r="AC17" s="181"/>
      <c r="AD17" s="61"/>
      <c r="AE17" s="173"/>
      <c r="AF17" s="61"/>
      <c r="AG17" s="181"/>
      <c r="AH17" s="27"/>
      <c r="AI17" s="181">
        <v>305950</v>
      </c>
    </row>
    <row r="18" spans="1:35" s="14" customFormat="1" ht="13">
      <c r="A18" s="41">
        <v>3990</v>
      </c>
      <c r="B18" s="36" t="s">
        <v>26</v>
      </c>
      <c r="C18" s="117">
        <f t="shared" si="0"/>
        <v>84600</v>
      </c>
      <c r="D18" s="65"/>
      <c r="E18" s="166"/>
      <c r="F18" s="66"/>
      <c r="G18" s="173"/>
      <c r="H18" s="65"/>
      <c r="I18" s="182"/>
      <c r="J18" s="67"/>
      <c r="K18" s="186"/>
      <c r="L18" s="65">
        <v>2000</v>
      </c>
      <c r="M18" s="186">
        <v>1050</v>
      </c>
      <c r="N18" s="65"/>
      <c r="O18" s="186"/>
      <c r="P18" s="65"/>
      <c r="Q18" s="186"/>
      <c r="R18" s="65"/>
      <c r="S18" s="192"/>
      <c r="T18" s="65">
        <v>30000</v>
      </c>
      <c r="U18" s="186">
        <v>500</v>
      </c>
      <c r="V18" s="65"/>
      <c r="W18" s="186"/>
      <c r="X18" s="65"/>
      <c r="Y18" s="186"/>
      <c r="Z18" s="65">
        <v>500</v>
      </c>
      <c r="AA18" s="186">
        <v>10000</v>
      </c>
      <c r="AB18" s="65"/>
      <c r="AC18" s="186"/>
      <c r="AD18" s="65"/>
      <c r="AE18" s="186"/>
      <c r="AF18" s="65"/>
      <c r="AG18" s="186"/>
      <c r="AH18" s="27"/>
      <c r="AI18" s="186">
        <v>40550</v>
      </c>
    </row>
    <row r="19" spans="1:35" s="15" customFormat="1" ht="13">
      <c r="A19" s="56" t="s">
        <v>27</v>
      </c>
      <c r="B19" s="56"/>
      <c r="C19" s="161">
        <f>SUM(C3:C18)</f>
        <v>4870185</v>
      </c>
      <c r="D19" s="68">
        <f t="shared" ref="D19:R19" si="1">SUM(D3:D18)</f>
        <v>24000</v>
      </c>
      <c r="E19" s="167">
        <f t="shared" si="1"/>
        <v>98000</v>
      </c>
      <c r="F19" s="69">
        <f t="shared" si="1"/>
        <v>135000</v>
      </c>
      <c r="G19" s="175">
        <f t="shared" si="1"/>
        <v>27900</v>
      </c>
      <c r="H19" s="68">
        <f t="shared" si="1"/>
        <v>33350</v>
      </c>
      <c r="I19" s="183">
        <f t="shared" si="1"/>
        <v>476500</v>
      </c>
      <c r="J19" s="70">
        <f t="shared" si="1"/>
        <v>400000</v>
      </c>
      <c r="K19" s="183">
        <f t="shared" si="1"/>
        <v>21000</v>
      </c>
      <c r="L19" s="68">
        <f t="shared" si="1"/>
        <v>81000</v>
      </c>
      <c r="M19" s="183">
        <f t="shared" si="1"/>
        <v>328915</v>
      </c>
      <c r="N19" s="68">
        <f t="shared" si="1"/>
        <v>189000</v>
      </c>
      <c r="O19" s="183">
        <f t="shared" si="1"/>
        <v>889000</v>
      </c>
      <c r="P19" s="68">
        <f t="shared" si="1"/>
        <v>125300</v>
      </c>
      <c r="Q19" s="183">
        <f t="shared" si="1"/>
        <v>3800</v>
      </c>
      <c r="R19" s="68">
        <f t="shared" si="1"/>
        <v>21000</v>
      </c>
      <c r="S19" s="193">
        <v>11500</v>
      </c>
      <c r="T19" s="68">
        <f t="shared" ref="T19:AI19" si="2">SUM(T3:T18)</f>
        <v>239000</v>
      </c>
      <c r="U19" s="183">
        <f t="shared" si="2"/>
        <v>90500</v>
      </c>
      <c r="V19" s="68">
        <f t="shared" si="2"/>
        <v>178000</v>
      </c>
      <c r="W19" s="183">
        <f t="shared" si="2"/>
        <v>10000</v>
      </c>
      <c r="X19" s="68">
        <f t="shared" si="2"/>
        <v>8400</v>
      </c>
      <c r="Y19" s="183">
        <f t="shared" si="2"/>
        <v>134000</v>
      </c>
      <c r="Z19" s="68">
        <f t="shared" si="2"/>
        <v>188150</v>
      </c>
      <c r="AA19" s="183">
        <f t="shared" si="2"/>
        <v>108000</v>
      </c>
      <c r="AB19" s="68">
        <f t="shared" si="2"/>
        <v>49800</v>
      </c>
      <c r="AC19" s="183">
        <f t="shared" si="2"/>
        <v>100000</v>
      </c>
      <c r="AD19" s="68">
        <f t="shared" si="2"/>
        <v>9600</v>
      </c>
      <c r="AE19" s="183">
        <f t="shared" si="2"/>
        <v>41000</v>
      </c>
      <c r="AF19" s="68">
        <f t="shared" si="2"/>
        <v>19030</v>
      </c>
      <c r="AG19" s="183">
        <f t="shared" si="2"/>
        <v>195500</v>
      </c>
      <c r="AH19" s="81">
        <f t="shared" si="2"/>
        <v>20000</v>
      </c>
      <c r="AI19" s="183">
        <f t="shared" si="2"/>
        <v>613940</v>
      </c>
    </row>
    <row r="20" spans="1:35" s="14" customFormat="1" ht="13">
      <c r="A20" s="40"/>
      <c r="B20" s="40"/>
      <c r="C20" s="117"/>
      <c r="D20" s="71"/>
      <c r="E20" s="168"/>
      <c r="F20" s="63"/>
      <c r="G20" s="173"/>
      <c r="H20" s="71"/>
      <c r="I20" s="184"/>
      <c r="J20" s="72"/>
      <c r="K20" s="184"/>
      <c r="L20" s="71"/>
      <c r="M20" s="184"/>
      <c r="N20" s="73"/>
      <c r="O20" s="184"/>
      <c r="P20" s="71"/>
      <c r="Q20" s="184"/>
      <c r="R20" s="71"/>
      <c r="S20" s="194"/>
      <c r="T20" s="71"/>
      <c r="U20" s="184"/>
      <c r="V20" s="71"/>
      <c r="W20" s="184"/>
      <c r="X20" s="71"/>
      <c r="Y20" s="184"/>
      <c r="Z20" s="73"/>
      <c r="AA20" s="184"/>
      <c r="AB20" s="71"/>
      <c r="AC20" s="184"/>
      <c r="AD20" s="71"/>
      <c r="AE20" s="184"/>
      <c r="AF20" s="73"/>
      <c r="AG20" s="199"/>
      <c r="AH20" s="27"/>
      <c r="AI20" s="199"/>
    </row>
    <row r="21" spans="1:35" s="14" customFormat="1" ht="13">
      <c r="A21" s="54" t="s">
        <v>28</v>
      </c>
      <c r="B21" s="54"/>
      <c r="C21" s="117"/>
      <c r="D21" s="74"/>
      <c r="E21" s="168"/>
      <c r="F21" s="75"/>
      <c r="G21" s="176"/>
      <c r="H21" s="74"/>
      <c r="I21" s="185"/>
      <c r="J21" s="76"/>
      <c r="K21" s="185"/>
      <c r="L21" s="74"/>
      <c r="M21" s="185"/>
      <c r="N21" s="77"/>
      <c r="O21" s="185"/>
      <c r="P21" s="74"/>
      <c r="Q21" s="185"/>
      <c r="R21" s="74"/>
      <c r="S21" s="195"/>
      <c r="T21" s="74"/>
      <c r="U21" s="185"/>
      <c r="V21" s="74"/>
      <c r="W21" s="185"/>
      <c r="X21" s="74"/>
      <c r="Y21" s="185"/>
      <c r="Z21" s="77"/>
      <c r="AA21" s="185"/>
      <c r="AB21" s="74"/>
      <c r="AC21" s="185"/>
      <c r="AD21" s="74"/>
      <c r="AE21" s="185"/>
      <c r="AF21" s="77"/>
      <c r="AG21" s="200"/>
      <c r="AH21" s="55"/>
      <c r="AI21" s="200"/>
    </row>
    <row r="22" spans="1:35" s="14" customFormat="1" ht="13">
      <c r="A22" s="41">
        <v>5010</v>
      </c>
      <c r="B22" s="19" t="s">
        <v>29</v>
      </c>
      <c r="C22" s="122">
        <f t="shared" si="0"/>
        <v>67500</v>
      </c>
      <c r="D22" s="61"/>
      <c r="E22" s="169">
        <v>4000</v>
      </c>
      <c r="F22" s="62" t="s">
        <v>96</v>
      </c>
      <c r="G22" s="173"/>
      <c r="H22" s="61"/>
      <c r="I22" s="181"/>
      <c r="J22" s="64"/>
      <c r="K22" s="181"/>
      <c r="L22" s="61"/>
      <c r="M22" s="181"/>
      <c r="N22" s="61">
        <v>10000</v>
      </c>
      <c r="O22" s="181">
        <f>30000</f>
        <v>30000</v>
      </c>
      <c r="P22" s="61"/>
      <c r="Q22" s="181">
        <v>0</v>
      </c>
      <c r="R22" s="61"/>
      <c r="S22" s="191"/>
      <c r="T22" s="61"/>
      <c r="U22" s="181"/>
      <c r="V22" s="61"/>
      <c r="W22" s="181"/>
      <c r="X22" s="61"/>
      <c r="Y22" s="181">
        <v>8000</v>
      </c>
      <c r="Z22" s="61">
        <v>8000</v>
      </c>
      <c r="AA22" s="181"/>
      <c r="AB22" s="61">
        <v>2000</v>
      </c>
      <c r="AC22" s="181"/>
      <c r="AD22" s="61"/>
      <c r="AE22" s="181"/>
      <c r="AF22" s="61">
        <v>5500</v>
      </c>
      <c r="AG22" s="181"/>
      <c r="AH22" s="27"/>
      <c r="AI22" s="181"/>
    </row>
    <row r="23" spans="1:35" s="14" customFormat="1" ht="13">
      <c r="A23" s="41">
        <v>5011</v>
      </c>
      <c r="B23" s="19" t="s">
        <v>30</v>
      </c>
      <c r="C23" s="117">
        <f t="shared" si="0"/>
        <v>350621</v>
      </c>
      <c r="D23" s="61"/>
      <c r="E23" s="166"/>
      <c r="F23" s="62">
        <v>6000</v>
      </c>
      <c r="G23" s="173">
        <v>10000</v>
      </c>
      <c r="H23" s="61"/>
      <c r="I23" s="181">
        <v>235000</v>
      </c>
      <c r="J23" s="64"/>
      <c r="K23" s="181"/>
      <c r="L23" s="61"/>
      <c r="M23" s="181">
        <v>32121</v>
      </c>
      <c r="N23" s="61"/>
      <c r="O23" s="181"/>
      <c r="P23" s="61"/>
      <c r="Q23" s="181"/>
      <c r="R23" s="61">
        <v>5000</v>
      </c>
      <c r="S23" s="191"/>
      <c r="T23" s="61"/>
      <c r="U23" s="181"/>
      <c r="V23" s="61"/>
      <c r="W23" s="181"/>
      <c r="X23" s="61"/>
      <c r="Y23" s="181"/>
      <c r="Z23" s="61"/>
      <c r="AA23" s="181"/>
      <c r="AB23" s="61"/>
      <c r="AC23" s="181"/>
      <c r="AD23" s="61"/>
      <c r="AE23" s="181"/>
      <c r="AF23" s="61"/>
      <c r="AG23" s="181"/>
      <c r="AH23" s="27"/>
      <c r="AI23" s="181">
        <v>62500</v>
      </c>
    </row>
    <row r="24" spans="1:35" s="14" customFormat="1" ht="13">
      <c r="A24" s="41">
        <v>5020</v>
      </c>
      <c r="B24" s="19" t="s">
        <v>31</v>
      </c>
      <c r="C24" s="117"/>
      <c r="D24" s="61"/>
      <c r="E24" s="166"/>
      <c r="F24" s="62"/>
      <c r="G24" s="173"/>
      <c r="H24" s="61"/>
      <c r="I24" s="181"/>
      <c r="J24" s="64"/>
      <c r="K24" s="181"/>
      <c r="L24" s="61"/>
      <c r="M24" s="181"/>
      <c r="N24" s="61"/>
      <c r="O24" s="181"/>
      <c r="P24" s="61"/>
      <c r="Q24" s="181"/>
      <c r="R24" s="61"/>
      <c r="S24" s="191"/>
      <c r="T24" s="61"/>
      <c r="U24" s="181"/>
      <c r="V24" s="61"/>
      <c r="W24" s="181"/>
      <c r="X24" s="61"/>
      <c r="Y24" s="181"/>
      <c r="Z24" s="61"/>
      <c r="AA24" s="181"/>
      <c r="AB24" s="61"/>
      <c r="AC24" s="181"/>
      <c r="AD24" s="61"/>
      <c r="AE24" s="181"/>
      <c r="AF24" s="61"/>
      <c r="AG24" s="181"/>
      <c r="AH24" s="27"/>
      <c r="AI24" s="181"/>
    </row>
    <row r="25" spans="1:35" s="14" customFormat="1" ht="13">
      <c r="A25" s="41">
        <v>5250</v>
      </c>
      <c r="B25" s="19" t="s">
        <v>32</v>
      </c>
      <c r="C25" s="117"/>
      <c r="D25" s="61"/>
      <c r="E25" s="166"/>
      <c r="F25" s="62"/>
      <c r="G25" s="173"/>
      <c r="H25" s="61"/>
      <c r="I25" s="181"/>
      <c r="J25" s="64"/>
      <c r="K25" s="181"/>
      <c r="L25" s="61"/>
      <c r="M25" s="181"/>
      <c r="N25" s="61"/>
      <c r="O25" s="181"/>
      <c r="P25" s="61"/>
      <c r="Q25" s="181"/>
      <c r="R25" s="61"/>
      <c r="S25" s="191"/>
      <c r="T25" s="61"/>
      <c r="U25" s="181"/>
      <c r="V25" s="61"/>
      <c r="W25" s="181"/>
      <c r="X25" s="61"/>
      <c r="Y25" s="181"/>
      <c r="Z25" s="61"/>
      <c r="AA25" s="181"/>
      <c r="AB25" s="61"/>
      <c r="AC25" s="181"/>
      <c r="AD25" s="61"/>
      <c r="AE25" s="181"/>
      <c r="AF25" s="61"/>
      <c r="AG25" s="181"/>
      <c r="AH25" s="27"/>
      <c r="AI25" s="181"/>
    </row>
    <row r="26" spans="1:35" s="14" customFormat="1" ht="13">
      <c r="A26" s="41">
        <v>5350</v>
      </c>
      <c r="B26" s="19" t="s">
        <v>33</v>
      </c>
      <c r="C26" s="117">
        <f t="shared" si="0"/>
        <v>263971.21999999997</v>
      </c>
      <c r="D26" s="61"/>
      <c r="E26" s="166">
        <v>564</v>
      </c>
      <c r="F26" s="62">
        <v>35000</v>
      </c>
      <c r="G26" s="173"/>
      <c r="H26" s="61"/>
      <c r="I26" s="181"/>
      <c r="J26" s="64"/>
      <c r="K26" s="181"/>
      <c r="L26" s="61"/>
      <c r="M26" s="181">
        <v>235.22</v>
      </c>
      <c r="N26" s="61"/>
      <c r="O26" s="181">
        <v>130000</v>
      </c>
      <c r="P26" s="61">
        <v>18000</v>
      </c>
      <c r="Q26" s="181"/>
      <c r="R26" s="61"/>
      <c r="S26" s="191"/>
      <c r="T26" s="61"/>
      <c r="U26" s="181"/>
      <c r="V26" s="61"/>
      <c r="W26" s="181"/>
      <c r="X26" s="61"/>
      <c r="Y26" s="181"/>
      <c r="Z26" s="61"/>
      <c r="AA26" s="181"/>
      <c r="AB26" s="61"/>
      <c r="AC26" s="181"/>
      <c r="AD26" s="61"/>
      <c r="AE26" s="181"/>
      <c r="AF26" s="61"/>
      <c r="AG26" s="181"/>
      <c r="AH26" s="27"/>
      <c r="AI26" s="181">
        <v>80172</v>
      </c>
    </row>
    <row r="27" spans="1:35" s="14" customFormat="1" ht="13">
      <c r="A27" s="41">
        <v>5400</v>
      </c>
      <c r="B27" s="19" t="s">
        <v>34</v>
      </c>
      <c r="C27" s="117">
        <v>60000</v>
      </c>
      <c r="D27" s="61"/>
      <c r="E27" s="166"/>
      <c r="F27" s="62"/>
      <c r="G27" s="173"/>
      <c r="H27" s="61"/>
      <c r="I27" s="181"/>
      <c r="J27" s="64"/>
      <c r="K27" s="181"/>
      <c r="L27" s="61"/>
      <c r="M27" s="181"/>
      <c r="N27" s="61"/>
      <c r="O27" s="181"/>
      <c r="P27" s="61"/>
      <c r="Q27" s="181"/>
      <c r="R27" s="61"/>
      <c r="S27" s="191"/>
      <c r="T27" s="61"/>
      <c r="U27" s="181"/>
      <c r="V27" s="61"/>
      <c r="W27" s="181"/>
      <c r="X27" s="61"/>
      <c r="Y27" s="181"/>
      <c r="Z27" s="61"/>
      <c r="AA27" s="181"/>
      <c r="AB27" s="61"/>
      <c r="AC27" s="181"/>
      <c r="AD27" s="61"/>
      <c r="AE27" s="181"/>
      <c r="AF27" s="61"/>
      <c r="AG27" s="181"/>
      <c r="AH27" s="27"/>
      <c r="AI27" s="181"/>
    </row>
    <row r="28" spans="1:35" s="14" customFormat="1" ht="13">
      <c r="A28" s="41">
        <v>5990</v>
      </c>
      <c r="B28" s="19" t="s">
        <v>38</v>
      </c>
      <c r="C28" s="117">
        <f t="shared" si="0"/>
        <v>29028.34</v>
      </c>
      <c r="D28" s="65">
        <v>1000</v>
      </c>
      <c r="E28" s="166"/>
      <c r="F28" s="66"/>
      <c r="G28" s="173"/>
      <c r="H28" s="65"/>
      <c r="I28" s="186">
        <v>21000</v>
      </c>
      <c r="J28" s="67"/>
      <c r="K28" s="186"/>
      <c r="L28" s="65"/>
      <c r="M28" s="186">
        <v>7028.34</v>
      </c>
      <c r="N28" s="65"/>
      <c r="O28" s="186"/>
      <c r="P28" s="65"/>
      <c r="Q28" s="186"/>
      <c r="R28" s="65"/>
      <c r="S28" s="192"/>
      <c r="T28" s="65"/>
      <c r="U28" s="186"/>
      <c r="V28" s="65"/>
      <c r="W28" s="186"/>
      <c r="X28" s="65"/>
      <c r="Y28" s="186"/>
      <c r="Z28" s="65"/>
      <c r="AA28" s="186"/>
      <c r="AB28" s="65"/>
      <c r="AC28" s="186"/>
      <c r="AD28" s="65"/>
      <c r="AE28" s="186"/>
      <c r="AF28" s="65"/>
      <c r="AG28" s="186"/>
      <c r="AH28" s="27"/>
      <c r="AI28" s="186"/>
    </row>
    <row r="29" spans="1:35" s="15" customFormat="1" ht="13">
      <c r="A29" s="228" t="s">
        <v>39</v>
      </c>
      <c r="B29" s="229"/>
      <c r="C29" s="161">
        <f>SUM(C22:C28)</f>
        <v>771120.55999999994</v>
      </c>
      <c r="D29" s="68">
        <f t="shared" ref="D29:R29" si="3">SUM(D22:D28)</f>
        <v>1000</v>
      </c>
      <c r="E29" s="167">
        <f t="shared" si="3"/>
        <v>4564</v>
      </c>
      <c r="F29" s="69">
        <f t="shared" si="3"/>
        <v>41000</v>
      </c>
      <c r="G29" s="175">
        <f t="shared" si="3"/>
        <v>10000</v>
      </c>
      <c r="H29" s="68">
        <f t="shared" si="3"/>
        <v>0</v>
      </c>
      <c r="I29" s="183">
        <f t="shared" si="3"/>
        <v>256000</v>
      </c>
      <c r="J29" s="70">
        <f t="shared" si="3"/>
        <v>0</v>
      </c>
      <c r="K29" s="183">
        <f t="shared" si="3"/>
        <v>0</v>
      </c>
      <c r="L29" s="68">
        <f t="shared" si="3"/>
        <v>0</v>
      </c>
      <c r="M29" s="183">
        <f t="shared" si="3"/>
        <v>39384.559999999998</v>
      </c>
      <c r="N29" s="68">
        <f t="shared" si="3"/>
        <v>10000</v>
      </c>
      <c r="O29" s="183">
        <f t="shared" si="3"/>
        <v>160000</v>
      </c>
      <c r="P29" s="68">
        <f t="shared" si="3"/>
        <v>18000</v>
      </c>
      <c r="Q29" s="183">
        <f t="shared" si="3"/>
        <v>0</v>
      </c>
      <c r="R29" s="68">
        <f t="shared" si="3"/>
        <v>5000</v>
      </c>
      <c r="S29" s="193">
        <v>0</v>
      </c>
      <c r="T29" s="68">
        <f t="shared" ref="T29:AG29" si="4">SUM(T22:T28)</f>
        <v>0</v>
      </c>
      <c r="U29" s="183">
        <f t="shared" si="4"/>
        <v>0</v>
      </c>
      <c r="V29" s="68">
        <f t="shared" si="4"/>
        <v>0</v>
      </c>
      <c r="W29" s="183">
        <f t="shared" si="4"/>
        <v>0</v>
      </c>
      <c r="X29" s="68">
        <f t="shared" si="4"/>
        <v>0</v>
      </c>
      <c r="Y29" s="183">
        <f t="shared" si="4"/>
        <v>8000</v>
      </c>
      <c r="Z29" s="68">
        <f t="shared" si="4"/>
        <v>8000</v>
      </c>
      <c r="AA29" s="183">
        <f t="shared" si="4"/>
        <v>0</v>
      </c>
      <c r="AB29" s="68">
        <f t="shared" si="4"/>
        <v>2000</v>
      </c>
      <c r="AC29" s="183">
        <f t="shared" si="4"/>
        <v>0</v>
      </c>
      <c r="AD29" s="68">
        <f t="shared" si="4"/>
        <v>0</v>
      </c>
      <c r="AE29" s="183">
        <f t="shared" si="4"/>
        <v>0</v>
      </c>
      <c r="AF29" s="68">
        <f t="shared" si="4"/>
        <v>5500</v>
      </c>
      <c r="AG29" s="183">
        <f t="shared" si="4"/>
        <v>0</v>
      </c>
      <c r="AH29" s="81">
        <v>0</v>
      </c>
      <c r="AI29" s="183">
        <f>SUM(AI22:AI28)</f>
        <v>142672</v>
      </c>
    </row>
    <row r="30" spans="1:35" s="14" customFormat="1" ht="13">
      <c r="A30" s="40"/>
      <c r="B30" s="40"/>
      <c r="C30" s="117"/>
      <c r="D30" s="71"/>
      <c r="E30" s="168"/>
      <c r="F30" s="63"/>
      <c r="G30" s="173"/>
      <c r="H30" s="71"/>
      <c r="I30" s="184"/>
      <c r="J30" s="72"/>
      <c r="K30" s="184"/>
      <c r="L30" s="71"/>
      <c r="M30" s="184"/>
      <c r="N30" s="73"/>
      <c r="O30" s="184"/>
      <c r="P30" s="71"/>
      <c r="Q30" s="184"/>
      <c r="R30" s="71"/>
      <c r="S30" s="194"/>
      <c r="T30" s="71"/>
      <c r="U30" s="184"/>
      <c r="V30" s="71"/>
      <c r="W30" s="184"/>
      <c r="X30" s="71"/>
      <c r="Y30" s="184"/>
      <c r="Z30" s="73"/>
      <c r="AA30" s="184"/>
      <c r="AB30" s="71"/>
      <c r="AC30" s="184"/>
      <c r="AD30" s="71"/>
      <c r="AE30" s="184"/>
      <c r="AF30" s="73"/>
      <c r="AG30" s="199"/>
      <c r="AH30" s="27"/>
      <c r="AI30" s="199"/>
    </row>
    <row r="31" spans="1:35" s="14" customFormat="1" ht="13">
      <c r="A31" s="224" t="s">
        <v>44</v>
      </c>
      <c r="B31" s="225"/>
      <c r="C31" s="117"/>
      <c r="D31" s="74"/>
      <c r="E31" s="168"/>
      <c r="F31" s="75"/>
      <c r="G31" s="176"/>
      <c r="H31" s="74"/>
      <c r="I31" s="185"/>
      <c r="J31" s="76"/>
      <c r="K31" s="185"/>
      <c r="L31" s="74"/>
      <c r="M31" s="185"/>
      <c r="N31" s="77"/>
      <c r="O31" s="185"/>
      <c r="P31" s="74"/>
      <c r="Q31" s="185"/>
      <c r="R31" s="74"/>
      <c r="S31" s="195"/>
      <c r="T31" s="74"/>
      <c r="U31" s="185"/>
      <c r="V31" s="74"/>
      <c r="W31" s="185"/>
      <c r="X31" s="74"/>
      <c r="Y31" s="185"/>
      <c r="Z31" s="77"/>
      <c r="AA31" s="185"/>
      <c r="AB31" s="74"/>
      <c r="AC31" s="185"/>
      <c r="AD31" s="74"/>
      <c r="AE31" s="185"/>
      <c r="AF31" s="77"/>
      <c r="AG31" s="200"/>
      <c r="AH31" s="55"/>
      <c r="AI31" s="200"/>
    </row>
    <row r="32" spans="1:35" s="14" customFormat="1" ht="13">
      <c r="A32" s="41">
        <v>4110</v>
      </c>
      <c r="B32" s="19" t="s">
        <v>45</v>
      </c>
      <c r="C32" s="122">
        <f t="shared" si="0"/>
        <v>207400</v>
      </c>
      <c r="D32" s="61">
        <v>3000</v>
      </c>
      <c r="E32" s="169">
        <v>27000</v>
      </c>
      <c r="F32" s="62"/>
      <c r="G32" s="173"/>
      <c r="H32" s="61">
        <v>7000</v>
      </c>
      <c r="I32" s="181"/>
      <c r="J32" s="64">
        <v>5000</v>
      </c>
      <c r="K32" s="181"/>
      <c r="L32" s="61">
        <v>10000</v>
      </c>
      <c r="M32" s="181"/>
      <c r="N32" s="61">
        <v>25000</v>
      </c>
      <c r="O32" s="181"/>
      <c r="P32" s="61"/>
      <c r="Q32" s="181">
        <v>1400</v>
      </c>
      <c r="R32" s="61"/>
      <c r="S32" s="191"/>
      <c r="T32" s="61"/>
      <c r="U32" s="181">
        <v>35000</v>
      </c>
      <c r="V32" s="61"/>
      <c r="W32" s="181">
        <v>1000</v>
      </c>
      <c r="X32" s="61"/>
      <c r="Y32" s="181">
        <v>45000</v>
      </c>
      <c r="Z32" s="61">
        <v>8000</v>
      </c>
      <c r="AA32" s="181">
        <v>13500</v>
      </c>
      <c r="AB32" s="61"/>
      <c r="AC32" s="181">
        <v>20000</v>
      </c>
      <c r="AD32" s="61"/>
      <c r="AE32" s="181"/>
      <c r="AF32" s="61">
        <v>500</v>
      </c>
      <c r="AG32" s="181"/>
      <c r="AH32" s="61">
        <v>6000</v>
      </c>
      <c r="AI32" s="181"/>
    </row>
    <row r="33" spans="1:35" s="14" customFormat="1" ht="13">
      <c r="A33" s="41">
        <v>4120</v>
      </c>
      <c r="B33" s="19" t="s">
        <v>46</v>
      </c>
      <c r="C33" s="117">
        <f t="shared" si="0"/>
        <v>233700</v>
      </c>
      <c r="D33" s="61"/>
      <c r="E33" s="166">
        <v>3000</v>
      </c>
      <c r="F33" s="62">
        <v>6000</v>
      </c>
      <c r="G33" s="173">
        <v>15000</v>
      </c>
      <c r="H33" s="61"/>
      <c r="I33" s="181"/>
      <c r="J33" s="64">
        <v>54500</v>
      </c>
      <c r="K33" s="181">
        <v>10000</v>
      </c>
      <c r="L33" s="61">
        <v>25000</v>
      </c>
      <c r="M33" s="181"/>
      <c r="N33" s="61">
        <v>4000</v>
      </c>
      <c r="O33" s="181"/>
      <c r="P33" s="61">
        <v>9900</v>
      </c>
      <c r="Q33" s="181">
        <v>1200</v>
      </c>
      <c r="R33" s="61"/>
      <c r="S33" s="191">
        <v>500</v>
      </c>
      <c r="T33" s="61"/>
      <c r="U33" s="181"/>
      <c r="V33" s="61">
        <v>30000</v>
      </c>
      <c r="W33" s="181"/>
      <c r="X33" s="61"/>
      <c r="Y33" s="181"/>
      <c r="Z33" s="61">
        <v>8500</v>
      </c>
      <c r="AA33" s="181">
        <v>14000</v>
      </c>
      <c r="AB33" s="61"/>
      <c r="AC33" s="181">
        <v>15000</v>
      </c>
      <c r="AD33" s="61"/>
      <c r="AE33" s="181"/>
      <c r="AF33" s="61"/>
      <c r="AG33" s="181">
        <v>5000</v>
      </c>
      <c r="AH33" s="61">
        <v>1500</v>
      </c>
      <c r="AI33" s="181">
        <v>30600</v>
      </c>
    </row>
    <row r="34" spans="1:35" s="14" customFormat="1" ht="13">
      <c r="A34" s="41">
        <v>4150</v>
      </c>
      <c r="B34" s="19" t="s">
        <v>47</v>
      </c>
      <c r="C34" s="117">
        <f t="shared" si="0"/>
        <v>78070</v>
      </c>
      <c r="D34" s="61"/>
      <c r="E34" s="166"/>
      <c r="F34" s="62"/>
      <c r="G34" s="173"/>
      <c r="H34" s="61"/>
      <c r="I34" s="181"/>
      <c r="J34" s="64">
        <v>5000</v>
      </c>
      <c r="K34" s="181"/>
      <c r="L34" s="61">
        <v>5000</v>
      </c>
      <c r="M34" s="181">
        <v>3070</v>
      </c>
      <c r="N34" s="61">
        <v>5000</v>
      </c>
      <c r="O34" s="181"/>
      <c r="P34" s="61"/>
      <c r="Q34" s="181"/>
      <c r="R34" s="61"/>
      <c r="S34" s="191"/>
      <c r="T34" s="61"/>
      <c r="U34" s="181"/>
      <c r="V34" s="61">
        <v>60000</v>
      </c>
      <c r="W34" s="181"/>
      <c r="X34" s="61"/>
      <c r="Y34" s="181"/>
      <c r="Z34" s="61"/>
      <c r="AA34" s="181"/>
      <c r="AB34" s="61"/>
      <c r="AC34" s="181"/>
      <c r="AD34" s="61"/>
      <c r="AE34" s="173"/>
      <c r="AF34" s="61"/>
      <c r="AG34" s="181"/>
      <c r="AH34" s="27"/>
      <c r="AI34" s="181"/>
    </row>
    <row r="35" spans="1:35" s="14" customFormat="1" ht="13">
      <c r="A35" s="41">
        <v>4200</v>
      </c>
      <c r="B35" s="19" t="s">
        <v>48</v>
      </c>
      <c r="C35" s="117">
        <f t="shared" si="0"/>
        <v>871958</v>
      </c>
      <c r="D35" s="61">
        <f>40*(50+50)+500+0.4*D11</f>
        <v>4900</v>
      </c>
      <c r="E35" s="166">
        <v>32000</v>
      </c>
      <c r="F35" s="62">
        <v>67704</v>
      </c>
      <c r="G35" s="173">
        <v>10119</v>
      </c>
      <c r="H35" s="61">
        <v>3500</v>
      </c>
      <c r="I35" s="181">
        <v>3000</v>
      </c>
      <c r="J35" s="64">
        <v>3250</v>
      </c>
      <c r="K35" s="181"/>
      <c r="L35" s="61">
        <v>7000</v>
      </c>
      <c r="M35" s="181">
        <v>73150</v>
      </c>
      <c r="N35" s="61">
        <v>30000</v>
      </c>
      <c r="O35" s="181">
        <v>160000</v>
      </c>
      <c r="P35" s="61">
        <v>32500</v>
      </c>
      <c r="Q35" s="181">
        <v>750</v>
      </c>
      <c r="R35" s="61">
        <v>5000</v>
      </c>
      <c r="S35" s="191">
        <v>7000</v>
      </c>
      <c r="T35" s="61"/>
      <c r="U35" s="181">
        <v>8000</v>
      </c>
      <c r="V35" s="61">
        <v>10000</v>
      </c>
      <c r="W35" s="181"/>
      <c r="X35" s="61">
        <f>210*16</f>
        <v>3360</v>
      </c>
      <c r="Y35" s="181">
        <v>25000</v>
      </c>
      <c r="Z35" s="61">
        <v>111000</v>
      </c>
      <c r="AA35" s="181">
        <v>15000</v>
      </c>
      <c r="AB35" s="61"/>
      <c r="AC35" s="181">
        <v>7000</v>
      </c>
      <c r="AD35" s="61"/>
      <c r="AE35" s="173">
        <v>6500</v>
      </c>
      <c r="AF35" s="61">
        <v>6025</v>
      </c>
      <c r="AG35" s="181">
        <v>10000</v>
      </c>
      <c r="AH35" s="61">
        <v>500</v>
      </c>
      <c r="AI35" s="181">
        <v>229700</v>
      </c>
    </row>
    <row r="36" spans="1:35" s="14" customFormat="1" ht="13">
      <c r="A36" s="41">
        <v>4300</v>
      </c>
      <c r="B36" s="19" t="s">
        <v>49</v>
      </c>
      <c r="C36" s="117">
        <f t="shared" si="0"/>
        <v>20600</v>
      </c>
      <c r="D36" s="61"/>
      <c r="E36" s="166"/>
      <c r="F36" s="62">
        <v>500</v>
      </c>
      <c r="G36" s="173"/>
      <c r="H36" s="61"/>
      <c r="I36" s="181">
        <v>500</v>
      </c>
      <c r="J36" s="64">
        <v>1000</v>
      </c>
      <c r="K36" s="181"/>
      <c r="L36" s="61">
        <v>1000</v>
      </c>
      <c r="M36" s="181"/>
      <c r="N36" s="61"/>
      <c r="O36" s="181">
        <v>1000</v>
      </c>
      <c r="P36" s="61">
        <f>500+600</f>
        <v>1100</v>
      </c>
      <c r="Q36" s="181"/>
      <c r="R36" s="61"/>
      <c r="S36" s="191"/>
      <c r="T36" s="61"/>
      <c r="U36" s="181">
        <v>3000</v>
      </c>
      <c r="V36" s="61">
        <v>5000</v>
      </c>
      <c r="W36" s="181"/>
      <c r="X36" s="61"/>
      <c r="Y36" s="181"/>
      <c r="Z36" s="61">
        <v>2500</v>
      </c>
      <c r="AA36" s="181">
        <v>1000</v>
      </c>
      <c r="AB36" s="61"/>
      <c r="AC36" s="181">
        <v>4000</v>
      </c>
      <c r="AD36" s="61"/>
      <c r="AE36" s="173"/>
      <c r="AF36" s="79" t="s">
        <v>127</v>
      </c>
      <c r="AG36" s="181"/>
      <c r="AH36" s="27"/>
      <c r="AI36" s="181"/>
    </row>
    <row r="37" spans="1:35" s="14" customFormat="1" ht="13">
      <c r="A37" s="41">
        <v>4500</v>
      </c>
      <c r="B37" s="19" t="s">
        <v>50</v>
      </c>
      <c r="C37" s="117">
        <f t="shared" si="0"/>
        <v>130000</v>
      </c>
      <c r="D37" s="61"/>
      <c r="E37" s="166"/>
      <c r="F37" s="62"/>
      <c r="G37" s="173"/>
      <c r="H37" s="61">
        <v>17000</v>
      </c>
      <c r="I37" s="181">
        <v>56000</v>
      </c>
      <c r="J37" s="64">
        <v>40000</v>
      </c>
      <c r="K37" s="181"/>
      <c r="L37" s="61"/>
      <c r="M37" s="181"/>
      <c r="N37" s="61"/>
      <c r="O37" s="181"/>
      <c r="P37" s="61"/>
      <c r="Q37" s="181"/>
      <c r="R37" s="61"/>
      <c r="S37" s="191"/>
      <c r="T37" s="61"/>
      <c r="U37" s="181"/>
      <c r="V37" s="61">
        <v>15000</v>
      </c>
      <c r="W37" s="181"/>
      <c r="X37" s="61"/>
      <c r="Y37" s="181"/>
      <c r="Z37" s="61"/>
      <c r="AA37" s="181"/>
      <c r="AB37" s="61"/>
      <c r="AC37" s="181"/>
      <c r="AD37" s="61"/>
      <c r="AE37" s="173"/>
      <c r="AF37" s="61"/>
      <c r="AG37" s="181"/>
      <c r="AH37" s="27"/>
      <c r="AI37" s="181">
        <v>2000</v>
      </c>
    </row>
    <row r="38" spans="1:35" s="14" customFormat="1" ht="13">
      <c r="A38" s="41">
        <v>4510</v>
      </c>
      <c r="B38" s="19" t="s">
        <v>51</v>
      </c>
      <c r="C38" s="117">
        <f t="shared" si="0"/>
        <v>92955</v>
      </c>
      <c r="D38" s="61"/>
      <c r="E38" s="166"/>
      <c r="F38" s="62"/>
      <c r="G38" s="173">
        <v>1120</v>
      </c>
      <c r="H38" s="61"/>
      <c r="I38" s="181">
        <v>6000</v>
      </c>
      <c r="J38" s="64">
        <v>7500</v>
      </c>
      <c r="K38" s="181"/>
      <c r="L38" s="61"/>
      <c r="M38" s="181">
        <v>3835</v>
      </c>
      <c r="N38" s="61">
        <v>17000</v>
      </c>
      <c r="O38" s="181"/>
      <c r="P38" s="61"/>
      <c r="Q38" s="181"/>
      <c r="R38" s="61"/>
      <c r="S38" s="191"/>
      <c r="T38" s="61"/>
      <c r="U38" s="181"/>
      <c r="V38" s="61"/>
      <c r="W38" s="181"/>
      <c r="X38" s="61"/>
      <c r="Y38" s="181"/>
      <c r="Z38" s="61"/>
      <c r="AA38" s="181"/>
      <c r="AB38" s="61"/>
      <c r="AC38" s="181"/>
      <c r="AD38" s="61"/>
      <c r="AE38" s="173">
        <v>7500</v>
      </c>
      <c r="AF38" s="61"/>
      <c r="AG38" s="181"/>
      <c r="AH38" s="27"/>
      <c r="AI38" s="181">
        <v>50000</v>
      </c>
    </row>
    <row r="39" spans="1:35" s="14" customFormat="1" ht="13">
      <c r="A39" s="41">
        <v>4610</v>
      </c>
      <c r="B39" s="19" t="s">
        <v>53</v>
      </c>
      <c r="C39" s="117"/>
      <c r="D39" s="61"/>
      <c r="E39" s="166"/>
      <c r="F39" s="62"/>
      <c r="G39" s="173"/>
      <c r="H39" s="61"/>
      <c r="I39" s="181"/>
      <c r="J39" s="64"/>
      <c r="K39" s="181"/>
      <c r="L39" s="61"/>
      <c r="M39" s="181"/>
      <c r="N39" s="61"/>
      <c r="O39" s="181"/>
      <c r="P39" s="61"/>
      <c r="Q39" s="181"/>
      <c r="R39" s="61"/>
      <c r="S39" s="191"/>
      <c r="T39" s="61"/>
      <c r="U39" s="181"/>
      <c r="V39" s="61"/>
      <c r="W39" s="181"/>
      <c r="X39" s="61"/>
      <c r="Y39" s="181"/>
      <c r="Z39" s="61"/>
      <c r="AA39" s="181"/>
      <c r="AB39" s="61"/>
      <c r="AC39" s="181"/>
      <c r="AD39" s="61"/>
      <c r="AE39" s="173"/>
      <c r="AF39" s="61"/>
      <c r="AG39" s="181"/>
      <c r="AH39" s="27"/>
      <c r="AI39" s="181"/>
    </row>
    <row r="40" spans="1:35" s="14" customFormat="1" ht="13">
      <c r="A40" s="41">
        <v>4700</v>
      </c>
      <c r="B40" s="23" t="s">
        <v>54</v>
      </c>
      <c r="C40" s="117">
        <f t="shared" si="0"/>
        <v>548000</v>
      </c>
      <c r="D40" s="61">
        <f>3000+875+875+750</f>
        <v>5500</v>
      </c>
      <c r="E40" s="166"/>
      <c r="F40" s="62">
        <v>3500</v>
      </c>
      <c r="G40" s="173"/>
      <c r="H40" s="61"/>
      <c r="I40" s="181">
        <v>65000</v>
      </c>
      <c r="J40" s="64">
        <v>2000</v>
      </c>
      <c r="K40" s="181"/>
      <c r="L40" s="61">
        <v>5000</v>
      </c>
      <c r="M40" s="181">
        <v>90000</v>
      </c>
      <c r="N40" s="61"/>
      <c r="O40" s="181">
        <v>90000</v>
      </c>
      <c r="P40" s="61">
        <v>28500</v>
      </c>
      <c r="Q40" s="181"/>
      <c r="R40" s="61"/>
      <c r="S40" s="191"/>
      <c r="T40" s="61"/>
      <c r="U40" s="181">
        <v>8000</v>
      </c>
      <c r="V40" s="61"/>
      <c r="W40" s="181"/>
      <c r="X40" s="61"/>
      <c r="Y40" s="181"/>
      <c r="Z40" s="61">
        <v>30000</v>
      </c>
      <c r="AA40" s="181">
        <v>19000</v>
      </c>
      <c r="AB40" s="61"/>
      <c r="AC40" s="181">
        <v>10000</v>
      </c>
      <c r="AD40" s="61"/>
      <c r="AE40" s="173"/>
      <c r="AF40" s="61"/>
      <c r="AG40" s="181">
        <v>133000</v>
      </c>
      <c r="AH40" s="61">
        <v>8500</v>
      </c>
      <c r="AI40" s="181">
        <v>50000</v>
      </c>
    </row>
    <row r="41" spans="1:35" s="14" customFormat="1" ht="13">
      <c r="A41" s="41">
        <v>4800</v>
      </c>
      <c r="B41" s="23" t="s">
        <v>55</v>
      </c>
      <c r="C41" s="117">
        <f t="shared" si="0"/>
        <v>928550</v>
      </c>
      <c r="D41" s="61"/>
      <c r="E41" s="166">
        <v>18000</v>
      </c>
      <c r="F41" s="62"/>
      <c r="G41" s="173"/>
      <c r="H41" s="61"/>
      <c r="I41" s="181">
        <v>16000</v>
      </c>
      <c r="J41" s="64">
        <v>186000</v>
      </c>
      <c r="K41" s="181">
        <v>3000</v>
      </c>
      <c r="L41" s="61">
        <v>3000</v>
      </c>
      <c r="M41" s="181"/>
      <c r="N41" s="61">
        <v>52500</v>
      </c>
      <c r="O41" s="181">
        <v>377000</v>
      </c>
      <c r="P41" s="61"/>
      <c r="Q41" s="181"/>
      <c r="R41" s="61">
        <v>6000</v>
      </c>
      <c r="S41" s="191">
        <v>1000</v>
      </c>
      <c r="T41" s="61"/>
      <c r="U41" s="181">
        <v>45000</v>
      </c>
      <c r="V41" s="61">
        <v>40000</v>
      </c>
      <c r="W41" s="181">
        <v>6500</v>
      </c>
      <c r="X41" s="61"/>
      <c r="Y41" s="181">
        <v>40000</v>
      </c>
      <c r="Z41" s="61">
        <v>12150</v>
      </c>
      <c r="AA41" s="181">
        <v>10000</v>
      </c>
      <c r="AB41" s="61">
        <v>37500</v>
      </c>
      <c r="AC41" s="181">
        <v>10000</v>
      </c>
      <c r="AD41" s="61"/>
      <c r="AE41" s="173">
        <v>20000</v>
      </c>
      <c r="AF41" s="61"/>
      <c r="AG41" s="181">
        <v>5000</v>
      </c>
      <c r="AH41" s="27"/>
      <c r="AI41" s="181">
        <v>39900</v>
      </c>
    </row>
    <row r="42" spans="1:35" s="14" customFormat="1" ht="13">
      <c r="A42" s="41">
        <v>4990</v>
      </c>
      <c r="B42" s="19" t="s">
        <v>56</v>
      </c>
      <c r="C42" s="117">
        <f t="shared" si="0"/>
        <v>272283.90000000002</v>
      </c>
      <c r="D42" s="61">
        <f>3000 + 1300</f>
        <v>4300</v>
      </c>
      <c r="E42" s="166">
        <v>7000</v>
      </c>
      <c r="F42" s="62">
        <v>2000</v>
      </c>
      <c r="G42" s="173">
        <v>2000</v>
      </c>
      <c r="H42" s="61"/>
      <c r="I42" s="181">
        <v>77000</v>
      </c>
      <c r="J42" s="64">
        <v>5000</v>
      </c>
      <c r="K42" s="181">
        <v>2000</v>
      </c>
      <c r="L42" s="61">
        <v>8500</v>
      </c>
      <c r="M42" s="181">
        <v>7173.9</v>
      </c>
      <c r="N42" s="61">
        <v>25000</v>
      </c>
      <c r="O42" s="181"/>
      <c r="P42" s="61"/>
      <c r="Q42" s="181">
        <v>1000</v>
      </c>
      <c r="R42" s="61">
        <v>2000</v>
      </c>
      <c r="S42" s="191">
        <v>3000</v>
      </c>
      <c r="T42" s="61"/>
      <c r="U42" s="181"/>
      <c r="V42" s="61">
        <v>15000</v>
      </c>
      <c r="W42" s="181">
        <v>2500</v>
      </c>
      <c r="X42" s="61">
        <v>500</v>
      </c>
      <c r="Y42" s="181">
        <v>5000</v>
      </c>
      <c r="Z42" s="61">
        <v>2500</v>
      </c>
      <c r="AA42" s="181">
        <v>25000</v>
      </c>
      <c r="AB42" s="61">
        <v>800</v>
      </c>
      <c r="AC42" s="181">
        <v>15000</v>
      </c>
      <c r="AD42" s="61">
        <v>4000</v>
      </c>
      <c r="AE42" s="173">
        <v>4000</v>
      </c>
      <c r="AF42" s="61"/>
      <c r="AG42" s="181">
        <v>12000</v>
      </c>
      <c r="AH42" s="61">
        <v>2000</v>
      </c>
      <c r="AI42" s="181">
        <v>38010</v>
      </c>
    </row>
    <row r="43" spans="1:35" s="14" customFormat="1" ht="13">
      <c r="A43" s="41">
        <v>6110</v>
      </c>
      <c r="B43" s="19" t="s">
        <v>57</v>
      </c>
      <c r="C43" s="117">
        <f t="shared" si="0"/>
        <v>6500</v>
      </c>
      <c r="D43" s="27"/>
      <c r="E43" s="166"/>
      <c r="F43" s="62"/>
      <c r="G43" s="173"/>
      <c r="H43" s="61"/>
      <c r="I43" s="181"/>
      <c r="J43" s="64"/>
      <c r="K43" s="181"/>
      <c r="L43" s="61"/>
      <c r="M43" s="181"/>
      <c r="N43" s="61"/>
      <c r="O43" s="181"/>
      <c r="P43" s="61"/>
      <c r="Q43" s="181"/>
      <c r="R43" s="61"/>
      <c r="S43" s="191"/>
      <c r="T43" s="61"/>
      <c r="U43" s="181">
        <v>2000</v>
      </c>
      <c r="V43" s="61">
        <v>3000</v>
      </c>
      <c r="W43" s="181"/>
      <c r="X43" s="61"/>
      <c r="Y43" s="181"/>
      <c r="Z43" s="61"/>
      <c r="AA43" s="181"/>
      <c r="AB43" s="61"/>
      <c r="AC43" s="181">
        <v>1500</v>
      </c>
      <c r="AD43" s="61"/>
      <c r="AE43" s="173"/>
      <c r="AF43" s="61"/>
      <c r="AG43" s="181"/>
      <c r="AH43" s="27"/>
      <c r="AI43" s="181"/>
    </row>
    <row r="44" spans="1:35" s="14" customFormat="1" ht="13">
      <c r="A44" s="41">
        <v>6300</v>
      </c>
      <c r="B44" s="19" t="s">
        <v>58</v>
      </c>
      <c r="C44" s="117">
        <f t="shared" si="0"/>
        <v>39000</v>
      </c>
      <c r="D44" s="61"/>
      <c r="E44" s="166"/>
      <c r="F44" s="62">
        <v>2000</v>
      </c>
      <c r="G44" s="173"/>
      <c r="H44" s="61"/>
      <c r="I44" s="181"/>
      <c r="J44" s="64"/>
      <c r="K44" s="181"/>
      <c r="L44" s="61"/>
      <c r="M44" s="181"/>
      <c r="N44" s="61">
        <v>10000</v>
      </c>
      <c r="O44" s="181">
        <v>20000</v>
      </c>
      <c r="P44" s="61"/>
      <c r="Q44" s="181"/>
      <c r="R44" s="61"/>
      <c r="S44" s="191"/>
      <c r="T44" s="61"/>
      <c r="U44" s="181">
        <v>1000</v>
      </c>
      <c r="V44" s="61"/>
      <c r="W44" s="181"/>
      <c r="X44" s="61"/>
      <c r="Y44" s="181"/>
      <c r="Z44" s="61"/>
      <c r="AA44" s="181"/>
      <c r="AB44" s="61"/>
      <c r="AC44" s="181"/>
      <c r="AD44" s="61"/>
      <c r="AE44" s="173">
        <v>3000</v>
      </c>
      <c r="AF44" s="61"/>
      <c r="AG44" s="181">
        <v>3000</v>
      </c>
      <c r="AH44" s="27"/>
      <c r="AI44" s="181"/>
    </row>
    <row r="45" spans="1:35" s="14" customFormat="1" ht="13">
      <c r="A45" s="41">
        <v>6320</v>
      </c>
      <c r="B45" s="19" t="s">
        <v>59</v>
      </c>
      <c r="C45" s="117"/>
      <c r="D45" s="61"/>
      <c r="E45" s="166"/>
      <c r="F45" s="62"/>
      <c r="G45" s="173"/>
      <c r="H45" s="61"/>
      <c r="I45" s="181"/>
      <c r="J45" s="64"/>
      <c r="K45" s="181"/>
      <c r="L45" s="61"/>
      <c r="M45" s="181"/>
      <c r="N45" s="61"/>
      <c r="O45" s="181"/>
      <c r="P45" s="61"/>
      <c r="Q45" s="181"/>
      <c r="R45" s="61"/>
      <c r="S45" s="191"/>
      <c r="T45" s="61"/>
      <c r="U45" s="181"/>
      <c r="V45" s="61"/>
      <c r="W45" s="181"/>
      <c r="X45" s="61"/>
      <c r="Y45" s="181"/>
      <c r="Z45" s="61"/>
      <c r="AA45" s="181"/>
      <c r="AB45" s="61"/>
      <c r="AC45" s="181"/>
      <c r="AD45" s="61"/>
      <c r="AE45" s="173"/>
      <c r="AF45" s="61"/>
      <c r="AG45" s="181"/>
      <c r="AH45" s="27"/>
      <c r="AI45" s="181"/>
    </row>
    <row r="46" spans="1:35" s="14" customFormat="1" ht="13">
      <c r="A46" s="41">
        <v>6340</v>
      </c>
      <c r="B46" s="19" t="s">
        <v>60</v>
      </c>
      <c r="C46" s="117"/>
      <c r="D46" s="61"/>
      <c r="E46" s="166"/>
      <c r="F46" s="62"/>
      <c r="G46" s="173"/>
      <c r="H46" s="61"/>
      <c r="I46" s="181"/>
      <c r="J46" s="64"/>
      <c r="K46" s="181"/>
      <c r="L46" s="61"/>
      <c r="M46" s="181"/>
      <c r="N46" s="61"/>
      <c r="O46" s="181"/>
      <c r="P46" s="61"/>
      <c r="Q46" s="181"/>
      <c r="R46" s="61"/>
      <c r="S46" s="191"/>
      <c r="T46" s="61"/>
      <c r="U46" s="181"/>
      <c r="V46" s="61"/>
      <c r="W46" s="181"/>
      <c r="X46" s="61"/>
      <c r="Y46" s="181"/>
      <c r="Z46" s="61"/>
      <c r="AA46" s="181"/>
      <c r="AB46" s="61"/>
      <c r="AC46" s="181"/>
      <c r="AD46" s="61"/>
      <c r="AE46" s="173"/>
      <c r="AF46" s="61"/>
      <c r="AG46" s="180"/>
      <c r="AH46" s="27"/>
      <c r="AI46" s="181"/>
    </row>
    <row r="47" spans="1:35" s="14" customFormat="1" ht="13">
      <c r="A47" s="41">
        <v>6420</v>
      </c>
      <c r="B47" s="19" t="s">
        <v>62</v>
      </c>
      <c r="C47" s="117"/>
      <c r="D47" s="61"/>
      <c r="E47" s="166"/>
      <c r="F47" s="62"/>
      <c r="G47" s="173"/>
      <c r="H47" s="61"/>
      <c r="I47" s="181"/>
      <c r="J47" s="64"/>
      <c r="K47" s="181"/>
      <c r="L47" s="61"/>
      <c r="M47" s="181"/>
      <c r="N47" s="61"/>
      <c r="O47" s="181"/>
      <c r="P47" s="61"/>
      <c r="Q47" s="181"/>
      <c r="R47" s="61"/>
      <c r="S47" s="191"/>
      <c r="T47" s="61"/>
      <c r="U47" s="181"/>
      <c r="V47" s="61"/>
      <c r="W47" s="181"/>
      <c r="X47" s="61"/>
      <c r="Y47" s="181"/>
      <c r="Z47" s="61"/>
      <c r="AA47" s="181"/>
      <c r="AB47" s="61"/>
      <c r="AC47" s="181"/>
      <c r="AD47" s="61"/>
      <c r="AE47" s="173"/>
      <c r="AF47" s="61"/>
      <c r="AG47" s="181"/>
      <c r="AH47" s="27"/>
      <c r="AI47" s="181"/>
    </row>
    <row r="48" spans="1:35" s="14" customFormat="1" ht="13">
      <c r="A48" s="41">
        <v>6440</v>
      </c>
      <c r="B48" s="19" t="s">
        <v>63</v>
      </c>
      <c r="C48" s="117">
        <f t="shared" si="0"/>
        <v>68000</v>
      </c>
      <c r="D48" s="61"/>
      <c r="E48" s="166"/>
      <c r="F48" s="62"/>
      <c r="G48" s="173"/>
      <c r="H48" s="61"/>
      <c r="I48" s="181"/>
      <c r="J48" s="64">
        <v>40000</v>
      </c>
      <c r="K48" s="181"/>
      <c r="L48" s="61"/>
      <c r="M48" s="181"/>
      <c r="N48" s="61">
        <v>3000</v>
      </c>
      <c r="O48" s="181"/>
      <c r="P48" s="61"/>
      <c r="Q48" s="181"/>
      <c r="R48" s="61"/>
      <c r="S48" s="191"/>
      <c r="T48" s="61"/>
      <c r="U48" s="181"/>
      <c r="V48" s="61">
        <v>25000</v>
      </c>
      <c r="W48" s="181"/>
      <c r="X48" s="61"/>
      <c r="Y48" s="181"/>
      <c r="Z48" s="61"/>
      <c r="AA48" s="181"/>
      <c r="AB48" s="61"/>
      <c r="AC48" s="181"/>
      <c r="AD48" s="61"/>
      <c r="AE48" s="173"/>
      <c r="AF48" s="61"/>
      <c r="AG48" s="181"/>
      <c r="AH48" s="27"/>
      <c r="AI48" s="181"/>
    </row>
    <row r="49" spans="1:35" s="14" customFormat="1" ht="13">
      <c r="A49" s="41">
        <v>6540</v>
      </c>
      <c r="B49" s="19" t="s">
        <v>64</v>
      </c>
      <c r="C49" s="117">
        <f t="shared" si="0"/>
        <v>5000</v>
      </c>
      <c r="D49" s="61"/>
      <c r="E49" s="166"/>
      <c r="F49" s="62"/>
      <c r="G49" s="173"/>
      <c r="H49" s="61"/>
      <c r="I49" s="181"/>
      <c r="J49" s="64">
        <v>5000</v>
      </c>
      <c r="K49" s="181"/>
      <c r="L49" s="61"/>
      <c r="M49" s="181"/>
      <c r="N49" s="61"/>
      <c r="O49" s="181"/>
      <c r="P49" s="61"/>
      <c r="Q49" s="181"/>
      <c r="R49" s="61"/>
      <c r="S49" s="191"/>
      <c r="T49" s="61"/>
      <c r="U49" s="181"/>
      <c r="V49" s="61"/>
      <c r="W49" s="181"/>
      <c r="X49" s="61"/>
      <c r="Y49" s="181"/>
      <c r="Z49" s="61"/>
      <c r="AA49" s="181"/>
      <c r="AB49" s="61"/>
      <c r="AC49" s="181"/>
      <c r="AD49" s="61"/>
      <c r="AE49" s="173"/>
      <c r="AF49" s="61"/>
      <c r="AG49" s="181"/>
      <c r="AH49" s="27"/>
      <c r="AI49" s="181"/>
    </row>
    <row r="50" spans="1:35" s="14" customFormat="1" ht="13">
      <c r="A50" s="41">
        <v>6550</v>
      </c>
      <c r="B50" s="19" t="s">
        <v>65</v>
      </c>
      <c r="C50" s="117">
        <f t="shared" si="0"/>
        <v>89800</v>
      </c>
      <c r="D50" s="61">
        <v>2000</v>
      </c>
      <c r="E50" s="166"/>
      <c r="F50" s="62"/>
      <c r="G50" s="173"/>
      <c r="H50" s="61"/>
      <c r="I50" s="181"/>
      <c r="J50" s="64">
        <v>5000</v>
      </c>
      <c r="K50" s="181"/>
      <c r="L50" s="61"/>
      <c r="M50" s="181"/>
      <c r="N50" s="61"/>
      <c r="O50" s="181">
        <v>70000</v>
      </c>
      <c r="P50" s="61"/>
      <c r="Q50" s="181">
        <v>300</v>
      </c>
      <c r="R50" s="61"/>
      <c r="S50" s="191"/>
      <c r="T50" s="61"/>
      <c r="U50" s="181">
        <v>500</v>
      </c>
      <c r="V50" s="61">
        <v>10000</v>
      </c>
      <c r="W50" s="181"/>
      <c r="X50" s="61"/>
      <c r="Y50" s="181">
        <v>2000</v>
      </c>
      <c r="Z50" s="61"/>
      <c r="AA50" s="181"/>
      <c r="AB50" s="61"/>
      <c r="AC50" s="181"/>
      <c r="AD50" s="61"/>
      <c r="AE50" s="173"/>
      <c r="AF50" s="61"/>
      <c r="AG50" s="181"/>
      <c r="AH50" s="27"/>
      <c r="AI50" s="181"/>
    </row>
    <row r="51" spans="1:35" s="14" customFormat="1" ht="13">
      <c r="A51" s="41">
        <v>6620</v>
      </c>
      <c r="B51" s="19" t="s">
        <v>66</v>
      </c>
      <c r="C51" s="117">
        <f t="shared" si="0"/>
        <v>31500</v>
      </c>
      <c r="D51" s="61">
        <v>1000</v>
      </c>
      <c r="E51" s="166"/>
      <c r="F51" s="62"/>
      <c r="G51" s="173"/>
      <c r="H51" s="61">
        <v>500</v>
      </c>
      <c r="I51" s="181"/>
      <c r="J51" s="64">
        <v>15000</v>
      </c>
      <c r="K51" s="181"/>
      <c r="L51" s="61">
        <v>5000</v>
      </c>
      <c r="M51" s="181"/>
      <c r="N51" s="61"/>
      <c r="O51" s="181"/>
      <c r="P51" s="61"/>
      <c r="Q51" s="181"/>
      <c r="R51" s="61"/>
      <c r="S51" s="191"/>
      <c r="T51" s="61"/>
      <c r="U51" s="181"/>
      <c r="V51" s="61">
        <v>10000</v>
      </c>
      <c r="W51" s="181"/>
      <c r="X51" s="61"/>
      <c r="Y51" s="181"/>
      <c r="Z51" s="61"/>
      <c r="AA51" s="181"/>
      <c r="AB51" s="61"/>
      <c r="AC51" s="181"/>
      <c r="AD51" s="61"/>
      <c r="AE51" s="173"/>
      <c r="AF51" s="61"/>
      <c r="AG51" s="181"/>
      <c r="AH51" s="27"/>
      <c r="AI51" s="181"/>
    </row>
    <row r="52" spans="1:35" s="14" customFormat="1" ht="13">
      <c r="A52" s="41">
        <v>6700</v>
      </c>
      <c r="B52" s="19" t="s">
        <v>67</v>
      </c>
      <c r="C52" s="117"/>
      <c r="D52" s="61"/>
      <c r="E52" s="166"/>
      <c r="F52" s="62"/>
      <c r="G52" s="173"/>
      <c r="H52" s="61"/>
      <c r="I52" s="181"/>
      <c r="J52" s="64"/>
      <c r="K52" s="181"/>
      <c r="L52" s="61"/>
      <c r="M52" s="181"/>
      <c r="N52" s="61"/>
      <c r="O52" s="181"/>
      <c r="P52" s="61"/>
      <c r="Q52" s="181"/>
      <c r="R52" s="61"/>
      <c r="S52" s="191"/>
      <c r="T52" s="61"/>
      <c r="U52" s="181"/>
      <c r="V52" s="61"/>
      <c r="W52" s="181"/>
      <c r="X52" s="61"/>
      <c r="Y52" s="181"/>
      <c r="Z52" s="61"/>
      <c r="AA52" s="181"/>
      <c r="AB52" s="61"/>
      <c r="AC52" s="181"/>
      <c r="AD52" s="61"/>
      <c r="AE52" s="181"/>
      <c r="AF52" s="61"/>
      <c r="AG52" s="181"/>
      <c r="AH52" s="27"/>
      <c r="AI52" s="181"/>
    </row>
    <row r="53" spans="1:35" s="14" customFormat="1" ht="13">
      <c r="A53" s="41">
        <v>6712</v>
      </c>
      <c r="B53" s="19" t="s">
        <v>68</v>
      </c>
      <c r="C53" s="117"/>
      <c r="D53" s="61"/>
      <c r="E53" s="166"/>
      <c r="F53" s="62"/>
      <c r="G53" s="173"/>
      <c r="H53" s="61"/>
      <c r="I53" s="181"/>
      <c r="J53" s="64"/>
      <c r="K53" s="181"/>
      <c r="L53" s="61"/>
      <c r="M53" s="181"/>
      <c r="N53" s="61"/>
      <c r="O53" s="181"/>
      <c r="P53" s="61"/>
      <c r="Q53" s="181"/>
      <c r="R53" s="61"/>
      <c r="S53" s="191"/>
      <c r="T53" s="61"/>
      <c r="U53" s="181"/>
      <c r="V53" s="61"/>
      <c r="W53" s="181"/>
      <c r="X53" s="61"/>
      <c r="Y53" s="181"/>
      <c r="Z53" s="61"/>
      <c r="AA53" s="181"/>
      <c r="AB53" s="61"/>
      <c r="AC53" s="181"/>
      <c r="AD53" s="61"/>
      <c r="AE53" s="181"/>
      <c r="AF53" s="61"/>
      <c r="AG53" s="181"/>
      <c r="AH53" s="27"/>
      <c r="AI53" s="181"/>
    </row>
    <row r="54" spans="1:35" s="14" customFormat="1" ht="13">
      <c r="A54" s="41">
        <v>6730</v>
      </c>
      <c r="B54" s="19" t="s">
        <v>69</v>
      </c>
      <c r="C54" s="117">
        <f t="shared" si="0"/>
        <v>124000</v>
      </c>
      <c r="D54" s="61">
        <v>1500</v>
      </c>
      <c r="E54" s="166"/>
      <c r="F54" s="62"/>
      <c r="G54" s="173"/>
      <c r="H54" s="61">
        <v>2500</v>
      </c>
      <c r="I54" s="181"/>
      <c r="J54" s="64"/>
      <c r="K54" s="181"/>
      <c r="L54" s="61"/>
      <c r="M54" s="181"/>
      <c r="N54" s="61"/>
      <c r="O54" s="181"/>
      <c r="P54" s="61"/>
      <c r="Q54" s="181"/>
      <c r="R54" s="61"/>
      <c r="S54" s="191"/>
      <c r="T54" s="61">
        <v>120000</v>
      </c>
      <c r="U54" s="181"/>
      <c r="V54" s="61"/>
      <c r="W54" s="181"/>
      <c r="X54" s="61"/>
      <c r="Y54" s="181"/>
      <c r="Z54" s="61"/>
      <c r="AA54" s="181"/>
      <c r="AB54" s="61"/>
      <c r="AC54" s="181"/>
      <c r="AD54" s="61"/>
      <c r="AE54" s="181"/>
      <c r="AF54" s="61"/>
      <c r="AG54" s="181"/>
      <c r="AH54" s="27"/>
      <c r="AI54" s="181"/>
    </row>
    <row r="55" spans="1:35" s="14" customFormat="1" ht="13">
      <c r="A55" s="41">
        <v>6790</v>
      </c>
      <c r="B55" s="19" t="s">
        <v>70</v>
      </c>
      <c r="C55" s="117">
        <f t="shared" si="0"/>
        <v>8500</v>
      </c>
      <c r="D55" s="61"/>
      <c r="E55" s="166"/>
      <c r="F55" s="62"/>
      <c r="G55" s="173"/>
      <c r="H55" s="61"/>
      <c r="I55" s="181">
        <v>2500</v>
      </c>
      <c r="J55" s="64"/>
      <c r="K55" s="181">
        <v>6000</v>
      </c>
      <c r="L55" s="61"/>
      <c r="M55" s="181"/>
      <c r="N55" s="61"/>
      <c r="O55" s="181"/>
      <c r="P55" s="61"/>
      <c r="Q55" s="181"/>
      <c r="R55" s="61"/>
      <c r="S55" s="191"/>
      <c r="T55" s="61"/>
      <c r="U55" s="181"/>
      <c r="V55" s="61"/>
      <c r="W55" s="181"/>
      <c r="X55" s="61"/>
      <c r="Y55" s="181"/>
      <c r="Z55" s="61"/>
      <c r="AA55" s="181"/>
      <c r="AB55" s="61"/>
      <c r="AC55" s="181"/>
      <c r="AD55" s="61"/>
      <c r="AE55" s="181"/>
      <c r="AF55" s="61"/>
      <c r="AG55" s="181"/>
      <c r="AH55" s="27"/>
      <c r="AI55" s="181"/>
    </row>
    <row r="56" spans="1:35" s="14" customFormat="1" ht="13">
      <c r="A56" s="41">
        <v>6800</v>
      </c>
      <c r="B56" s="19" t="s">
        <v>71</v>
      </c>
      <c r="C56" s="117">
        <f t="shared" si="0"/>
        <v>500</v>
      </c>
      <c r="D56" s="61"/>
      <c r="E56" s="166"/>
      <c r="F56" s="62"/>
      <c r="G56" s="173"/>
      <c r="H56" s="61"/>
      <c r="I56" s="181">
        <v>500</v>
      </c>
      <c r="J56" s="64"/>
      <c r="K56" s="181"/>
      <c r="L56" s="61"/>
      <c r="M56" s="181"/>
      <c r="N56" s="61"/>
      <c r="O56" s="181"/>
      <c r="P56" s="61"/>
      <c r="Q56" s="181"/>
      <c r="R56" s="61"/>
      <c r="S56" s="191"/>
      <c r="T56" s="61"/>
      <c r="U56" s="181"/>
      <c r="V56" s="61"/>
      <c r="W56" s="181"/>
      <c r="X56" s="61"/>
      <c r="Y56" s="181"/>
      <c r="Z56" s="61"/>
      <c r="AA56" s="181"/>
      <c r="AB56" s="61"/>
      <c r="AC56" s="181"/>
      <c r="AD56" s="61"/>
      <c r="AE56" s="181"/>
      <c r="AF56" s="61"/>
      <c r="AG56" s="181"/>
      <c r="AH56" s="27"/>
      <c r="AI56" s="181"/>
    </row>
    <row r="57" spans="1:35" s="14" customFormat="1" ht="13">
      <c r="A57" s="41">
        <v>6810</v>
      </c>
      <c r="B57" s="19" t="s">
        <v>72</v>
      </c>
      <c r="C57" s="117">
        <f t="shared" si="0"/>
        <v>325</v>
      </c>
      <c r="D57" s="61"/>
      <c r="E57" s="166"/>
      <c r="F57" s="62"/>
      <c r="G57" s="173"/>
      <c r="H57" s="61"/>
      <c r="I57" s="181"/>
      <c r="J57" s="64"/>
      <c r="K57" s="181"/>
      <c r="L57" s="61"/>
      <c r="M57" s="181"/>
      <c r="N57" s="61"/>
      <c r="O57" s="181"/>
      <c r="P57" s="61"/>
      <c r="Q57" s="181">
        <v>200</v>
      </c>
      <c r="R57" s="61"/>
      <c r="S57" s="191"/>
      <c r="T57" s="61"/>
      <c r="U57" s="181"/>
      <c r="V57" s="61"/>
      <c r="W57" s="181"/>
      <c r="X57" s="61"/>
      <c r="Y57" s="181"/>
      <c r="Z57" s="61"/>
      <c r="AA57" s="181"/>
      <c r="AB57" s="61"/>
      <c r="AC57" s="181"/>
      <c r="AD57" s="61"/>
      <c r="AE57" s="181"/>
      <c r="AF57" s="61">
        <v>125</v>
      </c>
      <c r="AG57" s="181"/>
      <c r="AH57" s="27"/>
      <c r="AI57" s="181"/>
    </row>
    <row r="58" spans="1:35" s="14" customFormat="1" ht="13">
      <c r="A58" s="41">
        <v>6811</v>
      </c>
      <c r="B58" s="19" t="s">
        <v>73</v>
      </c>
      <c r="C58" s="117">
        <f t="shared" si="0"/>
        <v>13288.75</v>
      </c>
      <c r="D58" s="61"/>
      <c r="E58" s="166"/>
      <c r="F58" s="62"/>
      <c r="G58" s="173"/>
      <c r="H58" s="61"/>
      <c r="I58" s="181">
        <v>1500</v>
      </c>
      <c r="J58" s="64"/>
      <c r="K58" s="181"/>
      <c r="L58" s="61"/>
      <c r="M58" s="181">
        <v>542.5</v>
      </c>
      <c r="N58" s="61">
        <v>500</v>
      </c>
      <c r="O58" s="181"/>
      <c r="P58" s="61">
        <v>1000</v>
      </c>
      <c r="Q58" s="181"/>
      <c r="R58" s="61"/>
      <c r="S58" s="191"/>
      <c r="T58" s="61"/>
      <c r="U58" s="181"/>
      <c r="V58" s="61"/>
      <c r="W58" s="181"/>
      <c r="X58" s="61"/>
      <c r="Y58" s="181"/>
      <c r="Z58" s="61">
        <v>1000</v>
      </c>
      <c r="AA58" s="181">
        <v>1500</v>
      </c>
      <c r="AB58" s="61"/>
      <c r="AC58" s="181">
        <f>1500+1000</f>
        <v>2500</v>
      </c>
      <c r="AD58" s="61">
        <v>196.25</v>
      </c>
      <c r="AE58" s="181"/>
      <c r="AF58" s="61"/>
      <c r="AG58" s="181"/>
      <c r="AH58" s="27"/>
      <c r="AI58" s="181">
        <v>4550</v>
      </c>
    </row>
    <row r="59" spans="1:35" s="14" customFormat="1" ht="13">
      <c r="A59" s="41">
        <v>6820</v>
      </c>
      <c r="B59" s="19" t="s">
        <v>74</v>
      </c>
      <c r="C59" s="117">
        <f t="shared" si="0"/>
        <v>53600</v>
      </c>
      <c r="D59" s="61">
        <v>3000</v>
      </c>
      <c r="E59" s="166"/>
      <c r="F59" s="62"/>
      <c r="G59" s="173"/>
      <c r="H59" s="61"/>
      <c r="I59" s="181"/>
      <c r="J59" s="64"/>
      <c r="K59" s="181"/>
      <c r="L59" s="61"/>
      <c r="M59" s="181"/>
      <c r="N59" s="61"/>
      <c r="O59" s="181"/>
      <c r="P59" s="61"/>
      <c r="Q59" s="181"/>
      <c r="R59" s="61"/>
      <c r="S59" s="191"/>
      <c r="T59" s="61">
        <v>40000</v>
      </c>
      <c r="U59" s="181">
        <v>1500</v>
      </c>
      <c r="V59" s="61"/>
      <c r="W59" s="181"/>
      <c r="X59" s="61">
        <v>500</v>
      </c>
      <c r="Y59" s="181"/>
      <c r="Z59" s="61">
        <v>2500</v>
      </c>
      <c r="AA59" s="181">
        <v>2500</v>
      </c>
      <c r="AB59" s="61">
        <v>2000</v>
      </c>
      <c r="AC59" s="181"/>
      <c r="AD59" s="61"/>
      <c r="AE59" s="181"/>
      <c r="AF59" s="61"/>
      <c r="AG59" s="181">
        <v>500</v>
      </c>
      <c r="AH59" s="27"/>
      <c r="AI59" s="181">
        <v>1100</v>
      </c>
    </row>
    <row r="60" spans="1:35" s="14" customFormat="1" ht="13">
      <c r="A60" s="41">
        <v>6840</v>
      </c>
      <c r="B60" s="19" t="s">
        <v>75</v>
      </c>
      <c r="C60" s="117">
        <f t="shared" si="0"/>
        <v>1060</v>
      </c>
      <c r="D60" s="61"/>
      <c r="E60" s="166"/>
      <c r="F60" s="62"/>
      <c r="G60" s="173"/>
      <c r="H60" s="61"/>
      <c r="I60" s="181"/>
      <c r="J60" s="64"/>
      <c r="K60" s="181"/>
      <c r="L60" s="61"/>
      <c r="M60" s="181"/>
      <c r="N60" s="61"/>
      <c r="O60" s="181"/>
      <c r="P60" s="61"/>
      <c r="Q60" s="181"/>
      <c r="R60" s="61"/>
      <c r="S60" s="191"/>
      <c r="T60" s="61"/>
      <c r="U60" s="181"/>
      <c r="V60" s="61"/>
      <c r="W60" s="181"/>
      <c r="X60" s="61"/>
      <c r="Y60" s="181"/>
      <c r="Z60" s="61">
        <v>560</v>
      </c>
      <c r="AA60" s="181"/>
      <c r="AB60" s="61"/>
      <c r="AC60" s="181"/>
      <c r="AD60" s="61">
        <v>500</v>
      </c>
      <c r="AE60" s="181"/>
      <c r="AF60" s="61"/>
      <c r="AG60" s="181"/>
      <c r="AH60" s="27"/>
      <c r="AI60" s="181"/>
    </row>
    <row r="61" spans="1:35" s="14" customFormat="1" ht="13">
      <c r="A61" s="41">
        <v>6860</v>
      </c>
      <c r="B61" s="19" t="s">
        <v>76</v>
      </c>
      <c r="C61" s="117">
        <f t="shared" si="0"/>
        <v>60600</v>
      </c>
      <c r="D61" s="61">
        <v>1000</v>
      </c>
      <c r="E61" s="166"/>
      <c r="F61" s="62">
        <v>1500</v>
      </c>
      <c r="G61" s="173">
        <v>6000</v>
      </c>
      <c r="H61" s="61"/>
      <c r="I61" s="181"/>
      <c r="J61" s="64">
        <v>2000</v>
      </c>
      <c r="K61" s="181"/>
      <c r="L61" s="61"/>
      <c r="M61" s="181"/>
      <c r="N61" s="61"/>
      <c r="O61" s="181">
        <v>15000</v>
      </c>
      <c r="P61" s="61"/>
      <c r="Q61" s="181">
        <v>600</v>
      </c>
      <c r="R61" s="61"/>
      <c r="S61" s="191"/>
      <c r="T61" s="61"/>
      <c r="U61" s="181"/>
      <c r="V61" s="61"/>
      <c r="W61" s="181"/>
      <c r="X61" s="61"/>
      <c r="Y61" s="181"/>
      <c r="Z61" s="61"/>
      <c r="AA61" s="181"/>
      <c r="AB61" s="61"/>
      <c r="AC61" s="181">
        <v>3000</v>
      </c>
      <c r="AD61" s="61"/>
      <c r="AE61" s="181"/>
      <c r="AF61" s="61"/>
      <c r="AG61" s="181">
        <v>24000</v>
      </c>
      <c r="AH61" s="27"/>
      <c r="AI61" s="181">
        <v>7500</v>
      </c>
    </row>
    <row r="62" spans="1:35" s="14" customFormat="1" ht="13">
      <c r="A62" s="41">
        <v>6900</v>
      </c>
      <c r="B62" s="19" t="s">
        <v>77</v>
      </c>
      <c r="C62" s="117"/>
      <c r="D62" s="61"/>
      <c r="E62" s="166"/>
      <c r="F62" s="62"/>
      <c r="G62" s="173"/>
      <c r="H62" s="61"/>
      <c r="I62" s="181"/>
      <c r="J62" s="64"/>
      <c r="K62" s="181"/>
      <c r="L62" s="61"/>
      <c r="M62" s="181"/>
      <c r="N62" s="61"/>
      <c r="O62" s="181"/>
      <c r="P62" s="61"/>
      <c r="Q62" s="181"/>
      <c r="R62" s="61"/>
      <c r="S62" s="191"/>
      <c r="T62" s="61"/>
      <c r="U62" s="181"/>
      <c r="V62" s="61"/>
      <c r="W62" s="181"/>
      <c r="X62" s="61"/>
      <c r="Y62" s="181"/>
      <c r="Z62" s="61"/>
      <c r="AA62" s="181"/>
      <c r="AB62" s="61"/>
      <c r="AC62" s="181"/>
      <c r="AD62" s="61"/>
      <c r="AE62" s="181"/>
      <c r="AF62" s="61"/>
      <c r="AG62" s="181"/>
      <c r="AH62" s="27"/>
      <c r="AI62" s="181"/>
    </row>
    <row r="63" spans="1:35" s="14" customFormat="1" ht="13">
      <c r="A63" s="41">
        <v>6940</v>
      </c>
      <c r="B63" s="19" t="s">
        <v>78</v>
      </c>
      <c r="C63" s="117"/>
      <c r="D63" s="61"/>
      <c r="E63" s="166"/>
      <c r="F63" s="62"/>
      <c r="G63" s="173"/>
      <c r="H63" s="61"/>
      <c r="I63" s="181"/>
      <c r="J63" s="64"/>
      <c r="K63" s="181"/>
      <c r="L63" s="61"/>
      <c r="M63" s="181"/>
      <c r="N63" s="61"/>
      <c r="O63" s="181"/>
      <c r="P63" s="61"/>
      <c r="Q63" s="181"/>
      <c r="R63" s="61"/>
      <c r="S63" s="191"/>
      <c r="T63" s="61"/>
      <c r="U63" s="181"/>
      <c r="V63" s="61"/>
      <c r="W63" s="181"/>
      <c r="X63" s="61"/>
      <c r="Y63" s="181"/>
      <c r="Z63" s="61"/>
      <c r="AA63" s="181"/>
      <c r="AB63" s="61"/>
      <c r="AC63" s="181"/>
      <c r="AD63" s="61"/>
      <c r="AE63" s="181"/>
      <c r="AF63" s="61"/>
      <c r="AG63" s="181"/>
      <c r="AH63" s="27"/>
      <c r="AI63" s="181"/>
    </row>
    <row r="64" spans="1:35" s="14" customFormat="1" ht="13">
      <c r="A64" s="41">
        <v>7100</v>
      </c>
      <c r="B64" s="19" t="s">
        <v>79</v>
      </c>
      <c r="C64" s="117">
        <f t="shared" si="0"/>
        <v>54455.5</v>
      </c>
      <c r="D64" s="61"/>
      <c r="E64" s="166"/>
      <c r="F64" s="62"/>
      <c r="G64" s="173"/>
      <c r="H64" s="61"/>
      <c r="I64" s="181"/>
      <c r="J64" s="64">
        <v>15000</v>
      </c>
      <c r="K64" s="181"/>
      <c r="L64" s="61"/>
      <c r="M64" s="181">
        <v>4455.5</v>
      </c>
      <c r="N64" s="61"/>
      <c r="O64" s="181"/>
      <c r="P64" s="61"/>
      <c r="Q64" s="181"/>
      <c r="R64" s="61"/>
      <c r="S64" s="191"/>
      <c r="T64" s="61"/>
      <c r="U64" s="181"/>
      <c r="V64" s="61">
        <v>10000</v>
      </c>
      <c r="W64" s="181"/>
      <c r="X64" s="61"/>
      <c r="Y64" s="181">
        <v>15000</v>
      </c>
      <c r="Z64" s="61"/>
      <c r="AA64" s="181"/>
      <c r="AB64" s="61"/>
      <c r="AC64" s="181"/>
      <c r="AD64" s="61"/>
      <c r="AE64" s="181"/>
      <c r="AF64" s="61"/>
      <c r="AG64" s="181"/>
      <c r="AH64" s="27"/>
      <c r="AI64" s="181">
        <v>10000</v>
      </c>
    </row>
    <row r="65" spans="1:35" s="14" customFormat="1" ht="13">
      <c r="A65" s="41">
        <v>7110</v>
      </c>
      <c r="B65" s="19" t="s">
        <v>80</v>
      </c>
      <c r="C65" s="117">
        <f t="shared" si="0"/>
        <v>7233.2</v>
      </c>
      <c r="D65" s="61"/>
      <c r="E65" s="166"/>
      <c r="F65" s="62"/>
      <c r="G65" s="173"/>
      <c r="H65" s="61"/>
      <c r="I65" s="181"/>
      <c r="J65" s="64">
        <v>5000</v>
      </c>
      <c r="K65" s="181"/>
      <c r="L65" s="61"/>
      <c r="M65" s="181">
        <v>2233.1999999999998</v>
      </c>
      <c r="N65" s="61"/>
      <c r="O65" s="181"/>
      <c r="P65" s="61"/>
      <c r="Q65" s="181"/>
      <c r="R65" s="61"/>
      <c r="S65" s="191"/>
      <c r="T65" s="61"/>
      <c r="U65" s="181"/>
      <c r="V65" s="61"/>
      <c r="W65" s="181"/>
      <c r="X65" s="61"/>
      <c r="Y65" s="181"/>
      <c r="Z65" s="61"/>
      <c r="AA65" s="181"/>
      <c r="AB65" s="61"/>
      <c r="AC65" s="181"/>
      <c r="AD65" s="61"/>
      <c r="AE65" s="181"/>
      <c r="AF65" s="61"/>
      <c r="AG65" s="181"/>
      <c r="AH65" s="27"/>
      <c r="AI65" s="181"/>
    </row>
    <row r="66" spans="1:35" s="14" customFormat="1" ht="13">
      <c r="A66" s="41">
        <v>7320</v>
      </c>
      <c r="B66" s="19" t="s">
        <v>82</v>
      </c>
      <c r="C66" s="117">
        <f t="shared" si="0"/>
        <v>55750</v>
      </c>
      <c r="D66" s="61">
        <v>500</v>
      </c>
      <c r="E66" s="166"/>
      <c r="F66" s="62"/>
      <c r="G66" s="173">
        <v>3000</v>
      </c>
      <c r="H66" s="61">
        <v>500</v>
      </c>
      <c r="I66" s="181">
        <v>20000</v>
      </c>
      <c r="J66" s="64">
        <v>2750</v>
      </c>
      <c r="K66" s="181"/>
      <c r="L66" s="61">
        <v>7500</v>
      </c>
      <c r="M66" s="181"/>
      <c r="N66" s="61">
        <v>4000</v>
      </c>
      <c r="O66" s="181">
        <v>3000</v>
      </c>
      <c r="P66" s="61"/>
      <c r="Q66" s="181"/>
      <c r="R66" s="61">
        <v>1000</v>
      </c>
      <c r="S66" s="191"/>
      <c r="T66" s="61"/>
      <c r="U66" s="181"/>
      <c r="V66" s="61">
        <v>5000</v>
      </c>
      <c r="W66" s="181"/>
      <c r="X66" s="61"/>
      <c r="Y66" s="181"/>
      <c r="Z66" s="61">
        <v>500</v>
      </c>
      <c r="AA66" s="181">
        <v>3000</v>
      </c>
      <c r="AB66" s="61"/>
      <c r="AC66" s="181">
        <f>2000+3000</f>
        <v>5000</v>
      </c>
      <c r="AD66" s="61"/>
      <c r="AE66" s="181"/>
      <c r="AF66" s="61"/>
      <c r="AG66" s="181"/>
      <c r="AH66" s="27"/>
      <c r="AI66" s="181"/>
    </row>
    <row r="67" spans="1:35" s="14" customFormat="1" ht="13">
      <c r="A67" s="41">
        <v>7420</v>
      </c>
      <c r="B67" s="19" t="s">
        <v>85</v>
      </c>
      <c r="C67" s="117">
        <f t="shared" si="0"/>
        <v>10800</v>
      </c>
      <c r="D67" s="61">
        <v>500</v>
      </c>
      <c r="E67" s="166"/>
      <c r="F67" s="62"/>
      <c r="G67" s="173"/>
      <c r="H67" s="61"/>
      <c r="I67" s="181">
        <v>500</v>
      </c>
      <c r="J67" s="64"/>
      <c r="K67" s="181"/>
      <c r="L67" s="61"/>
      <c r="M67" s="181"/>
      <c r="N67" s="61"/>
      <c r="O67" s="181"/>
      <c r="P67" s="61"/>
      <c r="Q67" s="181"/>
      <c r="R67" s="61">
        <v>1000</v>
      </c>
      <c r="S67" s="191"/>
      <c r="T67" s="61"/>
      <c r="U67" s="181"/>
      <c r="V67" s="61"/>
      <c r="W67" s="181"/>
      <c r="X67" s="61"/>
      <c r="Y67" s="181"/>
      <c r="Z67" s="61">
        <v>800</v>
      </c>
      <c r="AA67" s="181">
        <v>500</v>
      </c>
      <c r="AB67" s="61"/>
      <c r="AC67" s="181">
        <v>7500</v>
      </c>
      <c r="AD67" s="61"/>
      <c r="AE67" s="181"/>
      <c r="AF67" s="61"/>
      <c r="AG67" s="181"/>
      <c r="AH67" s="27"/>
      <c r="AI67" s="181"/>
    </row>
    <row r="68" spans="1:35" s="14" customFormat="1" ht="13">
      <c r="A68" s="41">
        <v>7500</v>
      </c>
      <c r="B68" s="19" t="s">
        <v>86</v>
      </c>
      <c r="C68" s="117"/>
      <c r="D68" s="61"/>
      <c r="E68" s="166"/>
      <c r="F68" s="62"/>
      <c r="G68" s="173"/>
      <c r="H68" s="61"/>
      <c r="I68" s="181"/>
      <c r="J68" s="64"/>
      <c r="K68" s="181"/>
      <c r="L68" s="61"/>
      <c r="M68" s="181"/>
      <c r="N68" s="61"/>
      <c r="O68" s="181"/>
      <c r="P68" s="61"/>
      <c r="Q68" s="181"/>
      <c r="R68" s="61"/>
      <c r="S68" s="191"/>
      <c r="T68" s="61"/>
      <c r="U68" s="181"/>
      <c r="V68" s="61"/>
      <c r="W68" s="181"/>
      <c r="X68" s="61"/>
      <c r="Y68" s="181"/>
      <c r="Z68" s="61"/>
      <c r="AA68" s="181"/>
      <c r="AB68" s="61"/>
      <c r="AC68" s="181"/>
      <c r="AD68" s="61"/>
      <c r="AE68" s="181"/>
      <c r="AF68" s="61"/>
      <c r="AG68" s="181"/>
      <c r="AH68" s="27"/>
      <c r="AI68" s="181"/>
    </row>
    <row r="69" spans="1:35" s="14" customFormat="1" ht="13">
      <c r="A69" s="41">
        <v>7510</v>
      </c>
      <c r="B69" s="19" t="s">
        <v>87</v>
      </c>
      <c r="C69" s="117">
        <f t="shared" ref="C69:C71" si="5">SUM(D69:AI69)</f>
        <v>77280</v>
      </c>
      <c r="D69" s="61">
        <v>1800</v>
      </c>
      <c r="E69" s="166"/>
      <c r="F69" s="62"/>
      <c r="G69" s="173"/>
      <c r="H69" s="61">
        <v>2000</v>
      </c>
      <c r="I69" s="181"/>
      <c r="J69" s="64"/>
      <c r="K69" s="181"/>
      <c r="L69" s="61"/>
      <c r="M69" s="181">
        <v>70600</v>
      </c>
      <c r="N69" s="61"/>
      <c r="O69" s="181"/>
      <c r="P69" s="61"/>
      <c r="Q69" s="181"/>
      <c r="R69" s="61"/>
      <c r="S69" s="191"/>
      <c r="T69" s="61"/>
      <c r="U69" s="181">
        <v>2000</v>
      </c>
      <c r="V69" s="61"/>
      <c r="W69" s="181"/>
      <c r="X69" s="61">
        <f>55*16</f>
        <v>880</v>
      </c>
      <c r="Y69" s="181"/>
      <c r="Z69" s="61"/>
      <c r="AA69" s="181"/>
      <c r="AB69" s="61"/>
      <c r="AC69" s="181"/>
      <c r="AD69" s="61"/>
      <c r="AE69" s="181"/>
      <c r="AF69" s="61"/>
      <c r="AG69" s="181"/>
      <c r="AH69" s="27"/>
      <c r="AI69" s="181"/>
    </row>
    <row r="70" spans="1:35" s="14" customFormat="1" ht="13">
      <c r="A70" s="41">
        <v>7700</v>
      </c>
      <c r="B70" s="19" t="s">
        <v>88</v>
      </c>
      <c r="C70" s="117">
        <f t="shared" si="5"/>
        <v>53360</v>
      </c>
      <c r="D70" s="61">
        <v>2000</v>
      </c>
      <c r="E70" s="166">
        <v>1000</v>
      </c>
      <c r="F70" s="62">
        <v>4000</v>
      </c>
      <c r="G70" s="173"/>
      <c r="H70" s="61"/>
      <c r="I70" s="181">
        <v>2000</v>
      </c>
      <c r="J70" s="64">
        <v>1000</v>
      </c>
      <c r="K70" s="181"/>
      <c r="L70" s="61">
        <v>4000</v>
      </c>
      <c r="M70" s="181"/>
      <c r="N70" s="61">
        <v>3000</v>
      </c>
      <c r="O70" s="181"/>
      <c r="P70" s="61">
        <v>2000</v>
      </c>
      <c r="Q70" s="181"/>
      <c r="R70" s="61"/>
      <c r="S70" s="191"/>
      <c r="T70" s="61"/>
      <c r="U70" s="181">
        <v>1000</v>
      </c>
      <c r="V70" s="61">
        <v>10000</v>
      </c>
      <c r="W70" s="181"/>
      <c r="X70" s="61">
        <v>3160</v>
      </c>
      <c r="Y70" s="181"/>
      <c r="Z70" s="61">
        <v>3500</v>
      </c>
      <c r="AA70" s="181">
        <v>3000</v>
      </c>
      <c r="AB70" s="61">
        <v>2000</v>
      </c>
      <c r="AC70" s="181">
        <v>4000</v>
      </c>
      <c r="AD70" s="61">
        <v>200</v>
      </c>
      <c r="AE70" s="181"/>
      <c r="AF70" s="61"/>
      <c r="AG70" s="181">
        <v>2000</v>
      </c>
      <c r="AH70" s="61">
        <v>1500</v>
      </c>
      <c r="AI70" s="181">
        <v>4000</v>
      </c>
    </row>
    <row r="71" spans="1:35" s="14" customFormat="1" ht="13">
      <c r="A71" s="41">
        <v>7790</v>
      </c>
      <c r="B71" s="19" t="s">
        <v>90</v>
      </c>
      <c r="C71" s="117">
        <f t="shared" si="5"/>
        <v>13000</v>
      </c>
      <c r="D71" s="65"/>
      <c r="E71" s="166"/>
      <c r="F71" s="66">
        <v>6500</v>
      </c>
      <c r="G71" s="173"/>
      <c r="H71" s="65"/>
      <c r="I71" s="186">
        <v>2000</v>
      </c>
      <c r="J71" s="67"/>
      <c r="K71" s="186"/>
      <c r="L71" s="65"/>
      <c r="M71" s="186">
        <v>1000</v>
      </c>
      <c r="N71" s="65"/>
      <c r="O71" s="186"/>
      <c r="P71" s="65">
        <v>1500</v>
      </c>
      <c r="Q71" s="186"/>
      <c r="R71" s="65">
        <v>1000</v>
      </c>
      <c r="S71" s="192"/>
      <c r="T71" s="65"/>
      <c r="U71" s="186"/>
      <c r="V71" s="65"/>
      <c r="W71" s="186"/>
      <c r="X71" s="65"/>
      <c r="Y71" s="186">
        <v>500</v>
      </c>
      <c r="Z71" s="65">
        <v>500</v>
      </c>
      <c r="AA71" s="186"/>
      <c r="AB71" s="65"/>
      <c r="AC71" s="186"/>
      <c r="AD71" s="65"/>
      <c r="AE71" s="186"/>
      <c r="AF71" s="65"/>
      <c r="AG71" s="186"/>
      <c r="AH71" s="27"/>
      <c r="AI71" s="186"/>
    </row>
    <row r="72" spans="1:35" s="15" customFormat="1" ht="13">
      <c r="A72" s="56" t="s">
        <v>91</v>
      </c>
      <c r="B72" s="56"/>
      <c r="C72" s="161">
        <f>SUM(C32:C71)</f>
        <v>4157069.35</v>
      </c>
      <c r="D72" s="68">
        <f>SUM(D32:D71)</f>
        <v>31000</v>
      </c>
      <c r="E72" s="167">
        <f>E32+E35+E36+E41+E42+E70+E33</f>
        <v>88000</v>
      </c>
      <c r="F72" s="69">
        <f t="shared" ref="F72:R72" si="6">SUM(F32:F71)</f>
        <v>93704</v>
      </c>
      <c r="G72" s="175">
        <f t="shared" si="6"/>
        <v>37239</v>
      </c>
      <c r="H72" s="68">
        <f t="shared" si="6"/>
        <v>33000</v>
      </c>
      <c r="I72" s="183">
        <f t="shared" si="6"/>
        <v>252500</v>
      </c>
      <c r="J72" s="70">
        <f t="shared" si="6"/>
        <v>400000</v>
      </c>
      <c r="K72" s="183">
        <f t="shared" si="6"/>
        <v>21000</v>
      </c>
      <c r="L72" s="68">
        <f t="shared" si="6"/>
        <v>81000</v>
      </c>
      <c r="M72" s="183">
        <f t="shared" si="6"/>
        <v>256060.1</v>
      </c>
      <c r="N72" s="68">
        <f t="shared" si="6"/>
        <v>179000</v>
      </c>
      <c r="O72" s="183">
        <f t="shared" si="6"/>
        <v>736000</v>
      </c>
      <c r="P72" s="68">
        <f t="shared" si="6"/>
        <v>76500</v>
      </c>
      <c r="Q72" s="183">
        <f t="shared" si="6"/>
        <v>5450</v>
      </c>
      <c r="R72" s="68">
        <f t="shared" si="6"/>
        <v>16000</v>
      </c>
      <c r="S72" s="193">
        <v>11500</v>
      </c>
      <c r="T72" s="68">
        <f t="shared" ref="T72:AI72" si="7">SUM(T32:T71)</f>
        <v>160000</v>
      </c>
      <c r="U72" s="183">
        <f t="shared" si="7"/>
        <v>107000</v>
      </c>
      <c r="V72" s="68">
        <f t="shared" si="7"/>
        <v>248000</v>
      </c>
      <c r="W72" s="183">
        <f t="shared" si="7"/>
        <v>10000</v>
      </c>
      <c r="X72" s="68">
        <f t="shared" si="7"/>
        <v>8400</v>
      </c>
      <c r="Y72" s="183">
        <f t="shared" si="7"/>
        <v>132500</v>
      </c>
      <c r="Z72" s="68">
        <f t="shared" si="7"/>
        <v>184010</v>
      </c>
      <c r="AA72" s="183">
        <f t="shared" si="7"/>
        <v>108000</v>
      </c>
      <c r="AB72" s="68">
        <f t="shared" si="7"/>
        <v>42300</v>
      </c>
      <c r="AC72" s="183">
        <f t="shared" si="7"/>
        <v>104500</v>
      </c>
      <c r="AD72" s="68">
        <f t="shared" si="7"/>
        <v>4896.25</v>
      </c>
      <c r="AE72" s="183">
        <f t="shared" si="7"/>
        <v>41000</v>
      </c>
      <c r="AF72" s="68">
        <f t="shared" si="7"/>
        <v>6650</v>
      </c>
      <c r="AG72" s="183">
        <f t="shared" si="7"/>
        <v>194500</v>
      </c>
      <c r="AH72" s="81">
        <f t="shared" si="7"/>
        <v>20000</v>
      </c>
      <c r="AI72" s="183">
        <f t="shared" si="7"/>
        <v>467360</v>
      </c>
    </row>
    <row r="73" spans="1:35" s="14" customFormat="1" ht="13">
      <c r="A73" s="40"/>
      <c r="B73" s="40"/>
      <c r="C73" s="162"/>
      <c r="D73" s="82"/>
      <c r="E73" s="170"/>
      <c r="F73" s="83"/>
      <c r="G73" s="177"/>
      <c r="H73" s="82"/>
      <c r="I73" s="170"/>
      <c r="J73" s="84"/>
      <c r="K73" s="170"/>
      <c r="L73" s="82"/>
      <c r="M73" s="170"/>
      <c r="N73" s="85"/>
      <c r="O73" s="170"/>
      <c r="P73" s="82"/>
      <c r="Q73" s="170"/>
      <c r="R73" s="82"/>
      <c r="S73" s="196"/>
      <c r="T73" s="82"/>
      <c r="U73" s="170"/>
      <c r="V73" s="82"/>
      <c r="W73" s="170"/>
      <c r="X73" s="82"/>
      <c r="Y73" s="170"/>
      <c r="Z73" s="85"/>
      <c r="AA73" s="170"/>
      <c r="AB73" s="82"/>
      <c r="AC73" s="170"/>
      <c r="AD73" s="82"/>
      <c r="AE73" s="170"/>
      <c r="AF73" s="85"/>
      <c r="AG73" s="201"/>
      <c r="AH73" s="28"/>
      <c r="AI73" s="201"/>
    </row>
    <row r="74" spans="1:35" s="15" customFormat="1" ht="13">
      <c r="A74" s="56" t="s">
        <v>93</v>
      </c>
      <c r="B74" s="56"/>
      <c r="C74" s="161">
        <f>C29+C72</f>
        <v>4928189.91</v>
      </c>
      <c r="D74" s="68">
        <f>D72+D29</f>
        <v>32000</v>
      </c>
      <c r="E74" s="167">
        <f>E72+E29</f>
        <v>92564</v>
      </c>
      <c r="F74" s="69">
        <f>F72+F29</f>
        <v>134704</v>
      </c>
      <c r="G74" s="175">
        <f>G29+G72</f>
        <v>47239</v>
      </c>
      <c r="H74" s="68">
        <f t="shared" ref="H74:R74" si="8">H72+H29</f>
        <v>33000</v>
      </c>
      <c r="I74" s="183">
        <f t="shared" si="8"/>
        <v>508500</v>
      </c>
      <c r="J74" s="70">
        <f t="shared" si="8"/>
        <v>400000</v>
      </c>
      <c r="K74" s="183">
        <f t="shared" si="8"/>
        <v>21000</v>
      </c>
      <c r="L74" s="68">
        <f t="shared" si="8"/>
        <v>81000</v>
      </c>
      <c r="M74" s="183">
        <f t="shared" si="8"/>
        <v>295444.66000000003</v>
      </c>
      <c r="N74" s="68">
        <f t="shared" si="8"/>
        <v>189000</v>
      </c>
      <c r="O74" s="183">
        <f t="shared" si="8"/>
        <v>896000</v>
      </c>
      <c r="P74" s="68">
        <f t="shared" si="8"/>
        <v>94500</v>
      </c>
      <c r="Q74" s="183">
        <f t="shared" si="8"/>
        <v>5450</v>
      </c>
      <c r="R74" s="68">
        <f t="shared" si="8"/>
        <v>21000</v>
      </c>
      <c r="S74" s="193">
        <v>11500</v>
      </c>
      <c r="T74" s="68">
        <f t="shared" ref="T74:AG74" si="9">T72+T29</f>
        <v>160000</v>
      </c>
      <c r="U74" s="183">
        <f t="shared" si="9"/>
        <v>107000</v>
      </c>
      <c r="V74" s="68">
        <f t="shared" si="9"/>
        <v>248000</v>
      </c>
      <c r="W74" s="183">
        <f t="shared" si="9"/>
        <v>10000</v>
      </c>
      <c r="X74" s="68">
        <f t="shared" si="9"/>
        <v>8400</v>
      </c>
      <c r="Y74" s="183">
        <f t="shared" si="9"/>
        <v>140500</v>
      </c>
      <c r="Z74" s="68">
        <f t="shared" si="9"/>
        <v>192010</v>
      </c>
      <c r="AA74" s="183">
        <f t="shared" si="9"/>
        <v>108000</v>
      </c>
      <c r="AB74" s="68">
        <f t="shared" si="9"/>
        <v>44300</v>
      </c>
      <c r="AC74" s="183">
        <f t="shared" si="9"/>
        <v>104500</v>
      </c>
      <c r="AD74" s="68">
        <f t="shared" si="9"/>
        <v>4896.25</v>
      </c>
      <c r="AE74" s="183">
        <f t="shared" si="9"/>
        <v>41000</v>
      </c>
      <c r="AF74" s="68">
        <f t="shared" si="9"/>
        <v>12150</v>
      </c>
      <c r="AG74" s="183">
        <f t="shared" si="9"/>
        <v>194500</v>
      </c>
      <c r="AH74" s="81">
        <f>AH29+AH72</f>
        <v>20000</v>
      </c>
      <c r="AI74" s="183">
        <f>AI72+AI29</f>
        <v>610032</v>
      </c>
    </row>
    <row r="75" spans="1:35" s="14" customFormat="1" ht="13">
      <c r="A75" s="40"/>
      <c r="B75" s="40"/>
      <c r="C75" s="162"/>
      <c r="D75" s="82"/>
      <c r="E75" s="170"/>
      <c r="F75" s="83"/>
      <c r="G75" s="177"/>
      <c r="H75" s="82"/>
      <c r="I75" s="170"/>
      <c r="J75" s="84"/>
      <c r="K75" s="170"/>
      <c r="L75" s="82"/>
      <c r="M75" s="170"/>
      <c r="N75" s="85"/>
      <c r="O75" s="170"/>
      <c r="P75" s="82"/>
      <c r="Q75" s="170"/>
      <c r="R75" s="82"/>
      <c r="S75" s="196"/>
      <c r="T75" s="82"/>
      <c r="U75" s="170"/>
      <c r="V75" s="82"/>
      <c r="W75" s="170"/>
      <c r="X75" s="82"/>
      <c r="Y75" s="170"/>
      <c r="Z75" s="85"/>
      <c r="AA75" s="170"/>
      <c r="AB75" s="82"/>
      <c r="AC75" s="170"/>
      <c r="AD75" s="82"/>
      <c r="AE75" s="170"/>
      <c r="AF75" s="85"/>
      <c r="AG75" s="201"/>
      <c r="AH75" s="28"/>
      <c r="AI75" s="201"/>
    </row>
    <row r="76" spans="1:35" s="15" customFormat="1" ht="13">
      <c r="A76" s="56" t="s">
        <v>94</v>
      </c>
      <c r="B76" s="56"/>
      <c r="C76" s="161">
        <f>C19-C74</f>
        <v>-58004.910000000149</v>
      </c>
      <c r="D76" s="68">
        <f t="shared" ref="D76:R76" si="10">D19-D74</f>
        <v>-8000</v>
      </c>
      <c r="E76" s="167">
        <f t="shared" si="10"/>
        <v>5436</v>
      </c>
      <c r="F76" s="69">
        <f t="shared" si="10"/>
        <v>296</v>
      </c>
      <c r="G76" s="175">
        <f t="shared" si="10"/>
        <v>-19339</v>
      </c>
      <c r="H76" s="68">
        <f t="shared" si="10"/>
        <v>350</v>
      </c>
      <c r="I76" s="187">
        <f t="shared" si="10"/>
        <v>-32000</v>
      </c>
      <c r="J76" s="70">
        <f t="shared" si="10"/>
        <v>0</v>
      </c>
      <c r="K76" s="183">
        <f t="shared" si="10"/>
        <v>0</v>
      </c>
      <c r="L76" s="68">
        <f t="shared" si="10"/>
        <v>0</v>
      </c>
      <c r="M76" s="183">
        <f t="shared" si="10"/>
        <v>33470.339999999967</v>
      </c>
      <c r="N76" s="68">
        <f t="shared" si="10"/>
        <v>0</v>
      </c>
      <c r="O76" s="183">
        <f t="shared" si="10"/>
        <v>-7000</v>
      </c>
      <c r="P76" s="68">
        <f t="shared" si="10"/>
        <v>30800</v>
      </c>
      <c r="Q76" s="183">
        <f t="shared" si="10"/>
        <v>-1650</v>
      </c>
      <c r="R76" s="68">
        <f t="shared" si="10"/>
        <v>0</v>
      </c>
      <c r="S76" s="193">
        <v>0</v>
      </c>
      <c r="T76" s="68">
        <f t="shared" ref="T76:AI76" si="11">T19-T74</f>
        <v>79000</v>
      </c>
      <c r="U76" s="183">
        <f t="shared" si="11"/>
        <v>-16500</v>
      </c>
      <c r="V76" s="68">
        <f t="shared" si="11"/>
        <v>-70000</v>
      </c>
      <c r="W76" s="183">
        <f t="shared" si="11"/>
        <v>0</v>
      </c>
      <c r="X76" s="68">
        <f t="shared" si="11"/>
        <v>0</v>
      </c>
      <c r="Y76" s="183">
        <f t="shared" si="11"/>
        <v>-6500</v>
      </c>
      <c r="Z76" s="68">
        <f t="shared" si="11"/>
        <v>-3860</v>
      </c>
      <c r="AA76" s="183">
        <f t="shared" si="11"/>
        <v>0</v>
      </c>
      <c r="AB76" s="68">
        <f t="shared" si="11"/>
        <v>5500</v>
      </c>
      <c r="AC76" s="183">
        <f t="shared" si="11"/>
        <v>-4500</v>
      </c>
      <c r="AD76" s="68">
        <f t="shared" si="11"/>
        <v>4703.75</v>
      </c>
      <c r="AE76" s="175">
        <f t="shared" si="11"/>
        <v>0</v>
      </c>
      <c r="AF76" s="68">
        <f t="shared" si="11"/>
        <v>6880</v>
      </c>
      <c r="AG76" s="183">
        <f t="shared" si="11"/>
        <v>1000</v>
      </c>
      <c r="AH76" s="81">
        <f t="shared" si="11"/>
        <v>0</v>
      </c>
      <c r="AI76" s="183">
        <f t="shared" si="11"/>
        <v>3908</v>
      </c>
    </row>
    <row r="77" spans="1:35">
      <c r="E77" s="171"/>
    </row>
    <row r="78" spans="1:35">
      <c r="E78" s="171"/>
    </row>
  </sheetData>
  <mergeCells count="3">
    <mergeCell ref="A31:B31"/>
    <mergeCell ref="A1:B1"/>
    <mergeCell ref="A29:B29"/>
  </mergeCells>
  <conditionalFormatting sqref="E19 E31 E74 E76">
    <cfRule type="cellIs" dxfId="0" priority="1" stopIfTrue="1" operator="lessThan">
      <formula>0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3"/>
  <sheetViews>
    <sheetView topLeftCell="A73" workbookViewId="0">
      <selection activeCell="A83" sqref="A83:XFD83"/>
    </sheetView>
  </sheetViews>
  <sheetFormatPr baseColWidth="10" defaultRowHeight="15" x14ac:dyDescent="0"/>
  <cols>
    <col min="2" max="2" width="35.7109375" customWidth="1"/>
    <col min="3" max="3" width="15.7109375" customWidth="1"/>
    <col min="4" max="5" width="15.7109375" style="202" customWidth="1"/>
    <col min="6" max="6" width="15.7109375" style="204" customWidth="1"/>
    <col min="7" max="7" width="10.85546875" style="14" bestFit="1" customWidth="1"/>
    <col min="8" max="8" width="10.7109375" style="14"/>
    <col min="9" max="9" width="10.7109375" style="14" customWidth="1"/>
  </cols>
  <sheetData>
    <row r="1" spans="1:9">
      <c r="A1" s="219" t="s">
        <v>10</v>
      </c>
      <c r="B1" s="223"/>
      <c r="C1" s="88" t="s">
        <v>185</v>
      </c>
      <c r="D1" s="1" t="s">
        <v>132</v>
      </c>
      <c r="E1" s="1" t="s">
        <v>133</v>
      </c>
      <c r="F1" s="32" t="s">
        <v>176</v>
      </c>
      <c r="G1" s="131" t="s">
        <v>187</v>
      </c>
      <c r="H1" s="205" t="s">
        <v>133</v>
      </c>
      <c r="I1" s="205" t="s">
        <v>132</v>
      </c>
    </row>
    <row r="2" spans="1:9">
      <c r="A2" s="18">
        <v>3110</v>
      </c>
      <c r="B2" s="19" t="s">
        <v>11</v>
      </c>
      <c r="C2" s="57"/>
      <c r="D2" s="5"/>
      <c r="E2" s="5"/>
      <c r="F2" s="29"/>
      <c r="G2" s="206">
        <f t="shared" ref="G2:G17" si="0">SUM(H2:I2)</f>
        <v>0</v>
      </c>
      <c r="H2" s="4"/>
      <c r="I2" s="4"/>
    </row>
    <row r="3" spans="1:9">
      <c r="A3" s="18">
        <v>3120</v>
      </c>
      <c r="B3" s="19" t="s">
        <v>12</v>
      </c>
      <c r="C3" s="57"/>
      <c r="D3" s="5"/>
      <c r="E3" s="5"/>
      <c r="F3" s="29"/>
      <c r="G3" s="206">
        <f t="shared" si="0"/>
        <v>0</v>
      </c>
      <c r="H3" s="4"/>
      <c r="I3" s="4"/>
    </row>
    <row r="4" spans="1:9">
      <c r="A4" s="18">
        <v>3400</v>
      </c>
      <c r="B4" s="19" t="s">
        <v>13</v>
      </c>
      <c r="C4" s="57"/>
      <c r="D4" s="5"/>
      <c r="E4" s="5"/>
      <c r="F4" s="29"/>
      <c r="G4" s="206">
        <f t="shared" si="0"/>
        <v>0</v>
      </c>
      <c r="H4" s="4"/>
      <c r="I4" s="4"/>
    </row>
    <row r="5" spans="1:9">
      <c r="A5" s="18">
        <v>3440</v>
      </c>
      <c r="B5" s="19" t="s">
        <v>14</v>
      </c>
      <c r="C5" s="57"/>
      <c r="D5" s="5"/>
      <c r="E5" s="5"/>
      <c r="F5" s="29"/>
      <c r="G5" s="206">
        <f t="shared" si="0"/>
        <v>0</v>
      </c>
      <c r="H5" s="4"/>
      <c r="I5" s="4"/>
    </row>
    <row r="6" spans="1:9">
      <c r="A6" s="18">
        <v>3480</v>
      </c>
      <c r="B6" s="19" t="s">
        <v>15</v>
      </c>
      <c r="C6" s="57"/>
      <c r="D6" s="5"/>
      <c r="E6" s="5"/>
      <c r="F6" s="29"/>
      <c r="G6" s="206">
        <f t="shared" si="0"/>
        <v>0</v>
      </c>
      <c r="H6" s="4"/>
      <c r="I6" s="4"/>
    </row>
    <row r="7" spans="1:9">
      <c r="A7" s="18">
        <v>3490</v>
      </c>
      <c r="B7" s="19" t="s">
        <v>16</v>
      </c>
      <c r="C7" s="57">
        <f>SUM(D7:E7)</f>
        <v>42000</v>
      </c>
      <c r="D7" s="5">
        <v>42000</v>
      </c>
      <c r="E7" s="5"/>
      <c r="F7" s="29"/>
      <c r="G7" s="206">
        <f t="shared" si="0"/>
        <v>0</v>
      </c>
      <c r="H7" s="4"/>
      <c r="I7" s="4"/>
    </row>
    <row r="8" spans="1:9">
      <c r="A8" s="18">
        <v>3610</v>
      </c>
      <c r="B8" s="19" t="s">
        <v>17</v>
      </c>
      <c r="C8" s="57">
        <f>SUM(D8:E8)</f>
        <v>545000</v>
      </c>
      <c r="D8" s="5">
        <v>365000</v>
      </c>
      <c r="E8" s="5">
        <v>180000</v>
      </c>
      <c r="F8" s="29">
        <f>281542+108008</f>
        <v>389550</v>
      </c>
      <c r="G8" s="206">
        <f t="shared" si="0"/>
        <v>560000</v>
      </c>
      <c r="H8" s="5">
        <v>180000</v>
      </c>
      <c r="I8" s="5">
        <v>380000</v>
      </c>
    </row>
    <row r="9" spans="1:9">
      <c r="A9" s="18">
        <v>3630</v>
      </c>
      <c r="B9" s="19" t="s">
        <v>18</v>
      </c>
      <c r="C9" s="57"/>
      <c r="D9" s="5"/>
      <c r="E9" s="5"/>
      <c r="F9" s="29"/>
      <c r="G9" s="206">
        <f t="shared" si="0"/>
        <v>0</v>
      </c>
      <c r="H9" s="4"/>
      <c r="I9" s="4"/>
    </row>
    <row r="10" spans="1:9">
      <c r="A10" s="18">
        <v>3900</v>
      </c>
      <c r="B10" s="19" t="s">
        <v>19</v>
      </c>
      <c r="C10" s="57">
        <f>SUM(D10:E10)</f>
        <v>100000</v>
      </c>
      <c r="D10" s="5">
        <v>100000</v>
      </c>
      <c r="E10" s="5"/>
      <c r="F10" s="29"/>
      <c r="G10" s="206">
        <f t="shared" si="0"/>
        <v>100000</v>
      </c>
      <c r="H10" s="4"/>
      <c r="I10" s="207">
        <v>100000</v>
      </c>
    </row>
    <row r="11" spans="1:9">
      <c r="A11" s="18">
        <v>3910</v>
      </c>
      <c r="B11" s="19" t="s">
        <v>20</v>
      </c>
      <c r="C11" s="57"/>
      <c r="D11" s="5"/>
      <c r="E11" s="5"/>
      <c r="F11" s="29"/>
      <c r="G11" s="206">
        <f t="shared" si="0"/>
        <v>0</v>
      </c>
      <c r="H11" s="4"/>
      <c r="I11" s="4"/>
    </row>
    <row r="12" spans="1:9">
      <c r="A12" s="18">
        <v>3920</v>
      </c>
      <c r="B12" s="19" t="s">
        <v>21</v>
      </c>
      <c r="C12" s="57"/>
      <c r="D12" s="5"/>
      <c r="E12" s="5"/>
      <c r="F12" s="29"/>
      <c r="G12" s="206">
        <f t="shared" si="0"/>
        <v>0</v>
      </c>
      <c r="H12" s="4"/>
      <c r="I12" s="4"/>
    </row>
    <row r="13" spans="1:9">
      <c r="A13" s="18">
        <v>3940</v>
      </c>
      <c r="B13" s="19" t="s">
        <v>22</v>
      </c>
      <c r="C13" s="57"/>
      <c r="D13" s="5"/>
      <c r="E13" s="5"/>
      <c r="F13" s="29"/>
      <c r="G13" s="206">
        <f t="shared" si="0"/>
        <v>0</v>
      </c>
      <c r="H13" s="4"/>
      <c r="I13" s="4"/>
    </row>
    <row r="14" spans="1:9">
      <c r="A14" s="18">
        <v>3950</v>
      </c>
      <c r="B14" s="19" t="s">
        <v>23</v>
      </c>
      <c r="C14" s="57"/>
      <c r="D14" s="5"/>
      <c r="E14" s="5"/>
      <c r="F14" s="29"/>
      <c r="G14" s="206">
        <f t="shared" si="0"/>
        <v>0</v>
      </c>
      <c r="H14" s="4"/>
      <c r="I14" s="4"/>
    </row>
    <row r="15" spans="1:9">
      <c r="A15" s="18">
        <v>3960</v>
      </c>
      <c r="B15" s="19" t="s">
        <v>24</v>
      </c>
      <c r="C15" s="57"/>
      <c r="D15" s="5"/>
      <c r="E15" s="5"/>
      <c r="F15" s="29"/>
      <c r="G15" s="206">
        <f t="shared" si="0"/>
        <v>0</v>
      </c>
      <c r="H15" s="4"/>
      <c r="I15" s="4"/>
    </row>
    <row r="16" spans="1:9">
      <c r="A16" s="18">
        <v>3970</v>
      </c>
      <c r="B16" s="19" t="s">
        <v>25</v>
      </c>
      <c r="C16" s="57"/>
      <c r="D16" s="5"/>
      <c r="E16" s="5"/>
      <c r="F16" s="29"/>
      <c r="G16" s="206">
        <f t="shared" si="0"/>
        <v>0</v>
      </c>
      <c r="H16" s="4"/>
      <c r="I16" s="4"/>
    </row>
    <row r="17" spans="1:9">
      <c r="A17" s="20">
        <v>3990</v>
      </c>
      <c r="B17" s="21" t="s">
        <v>26</v>
      </c>
      <c r="C17" s="57"/>
      <c r="D17" s="9"/>
      <c r="E17" s="9"/>
      <c r="F17" s="33"/>
      <c r="G17" s="208">
        <f t="shared" si="0"/>
        <v>0</v>
      </c>
      <c r="H17" s="8"/>
      <c r="I17" s="8"/>
    </row>
    <row r="18" spans="1:9">
      <c r="A18" s="219" t="s">
        <v>27</v>
      </c>
      <c r="B18" s="223"/>
      <c r="C18" s="89">
        <f>SUM(D18:E18)</f>
        <v>687000</v>
      </c>
      <c r="D18" s="213">
        <f>SUM(D2:D17)</f>
        <v>507000</v>
      </c>
      <c r="E18" s="213">
        <f>SUM(E2:E17)</f>
        <v>180000</v>
      </c>
      <c r="F18" s="34">
        <f>SUM(F2:F17)</f>
        <v>389550</v>
      </c>
      <c r="G18" s="209">
        <f t="shared" ref="G18:I18" si="1">SUM(G2:G17)</f>
        <v>660000</v>
      </c>
      <c r="H18" s="11">
        <f t="shared" si="1"/>
        <v>180000</v>
      </c>
      <c r="I18" s="11">
        <f t="shared" si="1"/>
        <v>480000</v>
      </c>
    </row>
    <row r="19" spans="1:9">
      <c r="A19" s="17"/>
      <c r="B19" s="17"/>
      <c r="C19" s="57"/>
      <c r="D19" s="4"/>
      <c r="E19" s="4"/>
      <c r="F19" s="30"/>
      <c r="G19" s="126"/>
      <c r="H19" s="4"/>
      <c r="I19" s="4"/>
    </row>
    <row r="20" spans="1:9">
      <c r="A20" s="230" t="s">
        <v>28</v>
      </c>
      <c r="B20" s="223"/>
      <c r="C20" s="57"/>
      <c r="D20" s="8"/>
      <c r="E20" s="8"/>
      <c r="F20" s="35"/>
      <c r="G20" s="130"/>
      <c r="H20" s="8"/>
      <c r="I20" s="8"/>
    </row>
    <row r="21" spans="1:9">
      <c r="A21" s="18">
        <v>5010</v>
      </c>
      <c r="B21" s="19" t="s">
        <v>29</v>
      </c>
      <c r="C21" s="59"/>
      <c r="D21" s="5"/>
      <c r="E21" s="5"/>
      <c r="F21" s="29"/>
      <c r="G21" s="206">
        <f t="shared" ref="G21:G24" si="2">SUM(H21:I21)</f>
        <v>0</v>
      </c>
      <c r="H21" s="4"/>
      <c r="I21" s="4"/>
    </row>
    <row r="22" spans="1:9">
      <c r="A22" s="18">
        <v>5011</v>
      </c>
      <c r="B22" s="19" t="s">
        <v>30</v>
      </c>
      <c r="C22" s="57"/>
      <c r="D22" s="5"/>
      <c r="E22" s="5"/>
      <c r="F22" s="29"/>
      <c r="G22" s="206">
        <f t="shared" si="2"/>
        <v>0</v>
      </c>
      <c r="H22" s="4"/>
      <c r="I22" s="4"/>
    </row>
    <row r="23" spans="1:9">
      <c r="A23" s="18">
        <v>5020</v>
      </c>
      <c r="B23" s="19" t="s">
        <v>31</v>
      </c>
      <c r="C23" s="57"/>
      <c r="D23" s="5"/>
      <c r="E23" s="5"/>
      <c r="F23" s="29"/>
      <c r="G23" s="206">
        <f t="shared" si="2"/>
        <v>0</v>
      </c>
      <c r="H23" s="4"/>
      <c r="I23" s="4"/>
    </row>
    <row r="24" spans="1:9">
      <c r="A24" s="18">
        <v>5250</v>
      </c>
      <c r="B24" s="19" t="s">
        <v>32</v>
      </c>
      <c r="C24" s="57"/>
      <c r="D24" s="5"/>
      <c r="E24" s="5"/>
      <c r="F24" s="29"/>
      <c r="G24" s="206">
        <f t="shared" si="2"/>
        <v>0</v>
      </c>
      <c r="H24" s="4"/>
      <c r="I24" s="4"/>
    </row>
    <row r="25" spans="1:9">
      <c r="A25" s="18">
        <v>5350</v>
      </c>
      <c r="B25" s="19" t="s">
        <v>33</v>
      </c>
      <c r="C25" s="57"/>
      <c r="D25" s="5"/>
      <c r="E25" s="5"/>
      <c r="F25" s="29"/>
      <c r="G25" s="206">
        <f t="shared" ref="G25:G27" si="3">SUM(H25:I25)</f>
        <v>0</v>
      </c>
      <c r="H25" s="4"/>
      <c r="I25" s="4"/>
    </row>
    <row r="26" spans="1:9">
      <c r="A26" s="18">
        <v>5400</v>
      </c>
      <c r="B26" s="19" t="s">
        <v>34</v>
      </c>
      <c r="C26" s="57"/>
      <c r="D26" s="5"/>
      <c r="E26" s="5"/>
      <c r="F26" s="29"/>
      <c r="G26" s="206">
        <f t="shared" si="3"/>
        <v>0</v>
      </c>
      <c r="H26" s="4"/>
      <c r="I26" s="4"/>
    </row>
    <row r="27" spans="1:9">
      <c r="A27" s="18">
        <v>5411</v>
      </c>
      <c r="B27" s="19" t="s">
        <v>35</v>
      </c>
      <c r="C27" s="57"/>
      <c r="D27" s="5"/>
      <c r="E27" s="5"/>
      <c r="F27" s="29"/>
      <c r="G27" s="206">
        <f t="shared" si="3"/>
        <v>0</v>
      </c>
      <c r="H27" s="4"/>
      <c r="I27" s="4"/>
    </row>
    <row r="28" spans="1:9">
      <c r="A28" s="18">
        <v>5900</v>
      </c>
      <c r="B28" s="19" t="s">
        <v>36</v>
      </c>
      <c r="C28" s="57"/>
      <c r="D28" s="5"/>
      <c r="E28" s="5"/>
      <c r="F28" s="29"/>
      <c r="G28" s="206">
        <f t="shared" ref="G28:G31" si="4">SUM(H28:I28)</f>
        <v>0</v>
      </c>
      <c r="H28" s="4"/>
      <c r="I28" s="4"/>
    </row>
    <row r="29" spans="1:9">
      <c r="A29" s="18">
        <v>5910</v>
      </c>
      <c r="B29" s="19" t="s">
        <v>209</v>
      </c>
      <c r="C29" s="57"/>
      <c r="D29" s="5"/>
      <c r="E29" s="5"/>
      <c r="F29" s="29">
        <v>3547.28</v>
      </c>
      <c r="G29" s="206">
        <v>0</v>
      </c>
      <c r="H29" s="4"/>
      <c r="I29" s="4"/>
    </row>
    <row r="30" spans="1:9">
      <c r="A30" s="18">
        <v>5945</v>
      </c>
      <c r="B30" s="19" t="s">
        <v>37</v>
      </c>
      <c r="C30" s="57"/>
      <c r="D30" s="5"/>
      <c r="E30" s="5"/>
      <c r="F30" s="29"/>
      <c r="G30" s="206">
        <f t="shared" si="4"/>
        <v>0</v>
      </c>
      <c r="H30" s="4"/>
      <c r="I30" s="4"/>
    </row>
    <row r="31" spans="1:9">
      <c r="A31" s="20">
        <v>5990</v>
      </c>
      <c r="B31" s="21" t="s">
        <v>38</v>
      </c>
      <c r="C31" s="57"/>
      <c r="D31" s="9"/>
      <c r="E31" s="144"/>
      <c r="F31" s="210"/>
      <c r="G31" s="254">
        <f t="shared" si="4"/>
        <v>0</v>
      </c>
      <c r="H31" s="247"/>
      <c r="I31" s="247"/>
    </row>
    <row r="32" spans="1:9">
      <c r="A32" s="219" t="s">
        <v>39</v>
      </c>
      <c r="B32" s="223"/>
      <c r="C32" s="58"/>
      <c r="D32" s="11">
        <f>SUM(D21:D31)</f>
        <v>0</v>
      </c>
      <c r="E32" s="258">
        <f>SUM(E21:E31)</f>
        <v>0</v>
      </c>
      <c r="F32" s="259">
        <f>SUM(F21:F31)</f>
        <v>3547.28</v>
      </c>
      <c r="G32" s="260">
        <f>SUM(G21:G31)</f>
        <v>0</v>
      </c>
      <c r="H32" s="215">
        <f>SUM(H21:H31)</f>
        <v>0</v>
      </c>
      <c r="I32" s="215">
        <f>SUM(I21:I31)</f>
        <v>0</v>
      </c>
    </row>
    <row r="33" spans="1:9">
      <c r="A33" s="17"/>
      <c r="B33" s="17"/>
      <c r="C33" s="57"/>
      <c r="D33" s="4"/>
      <c r="E33" s="4"/>
      <c r="F33" s="30"/>
      <c r="G33" s="126"/>
      <c r="H33" s="4"/>
      <c r="I33" s="4"/>
    </row>
    <row r="34" spans="1:9">
      <c r="A34" s="230" t="s">
        <v>40</v>
      </c>
      <c r="B34" s="223"/>
      <c r="C34" s="57"/>
      <c r="D34" s="214"/>
      <c r="E34" s="261"/>
      <c r="F34" s="211"/>
      <c r="G34" s="143"/>
      <c r="H34" s="8"/>
      <c r="I34" s="8"/>
    </row>
    <row r="35" spans="1:9">
      <c r="A35" s="18">
        <v>6000</v>
      </c>
      <c r="B35" s="23" t="s">
        <v>41</v>
      </c>
      <c r="C35" s="59"/>
      <c r="D35" s="5"/>
      <c r="E35" s="262"/>
      <c r="F35" s="263"/>
      <c r="G35" s="264">
        <f t="shared" ref="G35:G36" si="5">SUM(H35:I35)</f>
        <v>0</v>
      </c>
      <c r="H35" s="4"/>
      <c r="I35" s="4"/>
    </row>
    <row r="36" spans="1:9">
      <c r="A36" s="86">
        <v>6010</v>
      </c>
      <c r="B36" s="87" t="s">
        <v>42</v>
      </c>
      <c r="C36" s="57"/>
      <c r="D36" s="5"/>
      <c r="E36" s="149"/>
      <c r="F36" s="256">
        <v>44843</v>
      </c>
      <c r="G36" s="257">
        <f t="shared" si="5"/>
        <v>0</v>
      </c>
      <c r="H36" s="8"/>
      <c r="I36" s="8"/>
    </row>
    <row r="37" spans="1:9">
      <c r="A37" s="231" t="s">
        <v>43</v>
      </c>
      <c r="B37" s="232"/>
      <c r="C37" s="58"/>
      <c r="D37" s="215"/>
      <c r="E37" s="144"/>
      <c r="F37" s="210">
        <f>SUM(F35:F36)</f>
        <v>44843</v>
      </c>
      <c r="G37" s="254">
        <f t="shared" ref="G37:I37" si="6">SUM(G35:G36)</f>
        <v>0</v>
      </c>
      <c r="H37" s="9">
        <f t="shared" si="6"/>
        <v>0</v>
      </c>
      <c r="I37" s="9">
        <f t="shared" si="6"/>
        <v>0</v>
      </c>
    </row>
    <row r="38" spans="1:9">
      <c r="A38" s="17"/>
      <c r="B38" s="17"/>
      <c r="C38" s="57"/>
      <c r="D38" s="5"/>
      <c r="E38" s="262"/>
      <c r="F38" s="263"/>
      <c r="G38" s="265"/>
      <c r="H38" s="4"/>
      <c r="I38" s="4"/>
    </row>
    <row r="39" spans="1:9">
      <c r="A39" s="230" t="s">
        <v>44</v>
      </c>
      <c r="B39" s="223"/>
      <c r="C39" s="57"/>
      <c r="D39" s="149"/>
      <c r="E39" s="149"/>
      <c r="F39" s="256"/>
      <c r="G39" s="148"/>
      <c r="H39" s="8"/>
      <c r="I39" s="8"/>
    </row>
    <row r="40" spans="1:9">
      <c r="A40" s="18">
        <v>4110</v>
      </c>
      <c r="B40" s="19" t="s">
        <v>45</v>
      </c>
      <c r="C40" s="59"/>
      <c r="D40" s="5"/>
      <c r="E40" s="5"/>
      <c r="F40" s="29"/>
      <c r="G40" s="206">
        <f t="shared" ref="G40:G60" si="7">SUM(H40:I40)</f>
        <v>0</v>
      </c>
      <c r="H40" s="4"/>
      <c r="I40" s="4"/>
    </row>
    <row r="41" spans="1:9">
      <c r="A41" s="18">
        <v>4120</v>
      </c>
      <c r="B41" s="19" t="s">
        <v>46</v>
      </c>
      <c r="C41" s="57"/>
      <c r="D41" s="5"/>
      <c r="E41" s="5"/>
      <c r="F41" s="29">
        <v>200</v>
      </c>
      <c r="G41" s="206">
        <f t="shared" si="7"/>
        <v>0</v>
      </c>
      <c r="H41" s="4"/>
      <c r="I41" s="4"/>
    </row>
    <row r="42" spans="1:9">
      <c r="A42" s="18">
        <v>4150</v>
      </c>
      <c r="B42" s="19" t="s">
        <v>47</v>
      </c>
      <c r="C42" s="57"/>
      <c r="D42" s="5"/>
      <c r="E42" s="5"/>
      <c r="F42" s="29"/>
      <c r="G42" s="206">
        <f t="shared" si="7"/>
        <v>0</v>
      </c>
      <c r="H42" s="4"/>
      <c r="I42" s="4"/>
    </row>
    <row r="43" spans="1:9">
      <c r="A43" s="18">
        <v>4200</v>
      </c>
      <c r="B43" s="19" t="s">
        <v>48</v>
      </c>
      <c r="C43" s="57"/>
      <c r="D43" s="5"/>
      <c r="E43" s="5"/>
      <c r="F43" s="29"/>
      <c r="G43" s="206">
        <f t="shared" si="7"/>
        <v>0</v>
      </c>
      <c r="H43" s="4"/>
      <c r="I43" s="4"/>
    </row>
    <row r="44" spans="1:9">
      <c r="A44" s="18">
        <v>4300</v>
      </c>
      <c r="B44" s="19" t="s">
        <v>49</v>
      </c>
      <c r="C44" s="57"/>
      <c r="D44" s="5"/>
      <c r="E44" s="5"/>
      <c r="F44" s="29"/>
      <c r="G44" s="206">
        <f t="shared" si="7"/>
        <v>0</v>
      </c>
      <c r="H44" s="4"/>
      <c r="I44" s="4"/>
    </row>
    <row r="45" spans="1:9">
      <c r="A45" s="18">
        <v>4500</v>
      </c>
      <c r="B45" s="19" t="s">
        <v>50</v>
      </c>
      <c r="C45" s="57"/>
      <c r="D45" s="5"/>
      <c r="E45" s="5"/>
      <c r="F45" s="29"/>
      <c r="G45" s="206">
        <f t="shared" si="7"/>
        <v>0</v>
      </c>
      <c r="H45" s="4"/>
      <c r="I45" s="4"/>
    </row>
    <row r="46" spans="1:9">
      <c r="A46" s="18">
        <v>4510</v>
      </c>
      <c r="B46" s="19" t="s">
        <v>51</v>
      </c>
      <c r="C46" s="57"/>
      <c r="D46" s="5"/>
      <c r="E46" s="5"/>
      <c r="F46" s="29">
        <v>974.5</v>
      </c>
      <c r="G46" s="206">
        <f t="shared" si="7"/>
        <v>0</v>
      </c>
      <c r="H46" s="4"/>
      <c r="I46" s="4"/>
    </row>
    <row r="47" spans="1:9">
      <c r="A47" s="18">
        <v>4590</v>
      </c>
      <c r="B47" s="19" t="s">
        <v>52</v>
      </c>
      <c r="C47" s="57"/>
      <c r="D47" s="5"/>
      <c r="E47" s="5"/>
      <c r="F47" s="29"/>
      <c r="G47" s="206">
        <f t="shared" si="7"/>
        <v>0</v>
      </c>
      <c r="H47" s="4"/>
      <c r="I47" s="4"/>
    </row>
    <row r="48" spans="1:9">
      <c r="A48" s="18">
        <v>4610</v>
      </c>
      <c r="B48" s="19" t="s">
        <v>53</v>
      </c>
      <c r="C48" s="57">
        <f>SUM(D48:E48)</f>
        <v>280000</v>
      </c>
      <c r="D48" s="5">
        <v>200000</v>
      </c>
      <c r="E48" s="5">
        <f>10000+50000+10000+10000</f>
        <v>80000</v>
      </c>
      <c r="F48" s="29">
        <f>45629.25+67606.25</f>
        <v>113235.5</v>
      </c>
      <c r="G48" s="206">
        <f t="shared" si="7"/>
        <v>260000</v>
      </c>
      <c r="H48" s="5">
        <v>60000</v>
      </c>
      <c r="I48" s="5">
        <v>200000</v>
      </c>
    </row>
    <row r="49" spans="1:9">
      <c r="A49" s="18">
        <v>4700</v>
      </c>
      <c r="B49" s="23" t="s">
        <v>54</v>
      </c>
      <c r="C49" s="57"/>
      <c r="D49" s="5"/>
      <c r="E49" s="5"/>
      <c r="F49" s="29"/>
      <c r="G49" s="206">
        <f t="shared" si="7"/>
        <v>0</v>
      </c>
      <c r="H49" s="4"/>
      <c r="I49" s="4"/>
    </row>
    <row r="50" spans="1:9">
      <c r="A50" s="18">
        <v>4800</v>
      </c>
      <c r="B50" s="23" t="s">
        <v>55</v>
      </c>
      <c r="C50" s="57"/>
      <c r="D50" s="5"/>
      <c r="E50" s="5"/>
      <c r="F50" s="29">
        <v>3265.86</v>
      </c>
      <c r="G50" s="206">
        <f t="shared" si="7"/>
        <v>0</v>
      </c>
      <c r="H50" s="4"/>
      <c r="I50" s="4"/>
    </row>
    <row r="51" spans="1:9">
      <c r="A51" s="18">
        <v>4990</v>
      </c>
      <c r="B51" s="19" t="s">
        <v>56</v>
      </c>
      <c r="C51" s="57">
        <f>SUM(D51:E51)</f>
        <v>25000</v>
      </c>
      <c r="D51" s="5">
        <v>25000</v>
      </c>
      <c r="E51" s="5"/>
      <c r="F51" s="29">
        <v>7587.54</v>
      </c>
      <c r="G51" s="206">
        <f t="shared" si="7"/>
        <v>20000</v>
      </c>
      <c r="H51" s="4"/>
      <c r="I51" s="5">
        <v>20000</v>
      </c>
    </row>
    <row r="52" spans="1:9">
      <c r="A52" s="18">
        <v>6110</v>
      </c>
      <c r="B52" s="19" t="s">
        <v>57</v>
      </c>
      <c r="C52" s="57"/>
      <c r="D52" s="5"/>
      <c r="E52" s="5"/>
      <c r="F52" s="29"/>
      <c r="G52" s="206">
        <f t="shared" si="7"/>
        <v>0</v>
      </c>
      <c r="H52" s="4"/>
      <c r="I52" s="4"/>
    </row>
    <row r="53" spans="1:9">
      <c r="A53" s="18">
        <v>6300</v>
      </c>
      <c r="B53" s="19" t="s">
        <v>58</v>
      </c>
      <c r="C53" s="57"/>
      <c r="D53" s="5"/>
      <c r="E53" s="5"/>
      <c r="F53" s="29">
        <v>1500</v>
      </c>
      <c r="G53" s="206">
        <f t="shared" si="7"/>
        <v>0</v>
      </c>
      <c r="H53" s="4"/>
      <c r="I53" s="4"/>
    </row>
    <row r="54" spans="1:9">
      <c r="A54" s="18">
        <v>6320</v>
      </c>
      <c r="B54" s="19" t="s">
        <v>59</v>
      </c>
      <c r="C54" s="57">
        <f>SUM(D54:E54)</f>
        <v>60000</v>
      </c>
      <c r="D54" s="5">
        <v>45000</v>
      </c>
      <c r="E54" s="5">
        <v>15000</v>
      </c>
      <c r="F54" s="29">
        <f>18376.4+29990.11</f>
        <v>48366.51</v>
      </c>
      <c r="G54" s="206">
        <f t="shared" si="7"/>
        <v>0</v>
      </c>
      <c r="H54" s="4"/>
      <c r="I54" s="4"/>
    </row>
    <row r="55" spans="1:9">
      <c r="A55" s="18">
        <v>6340</v>
      </c>
      <c r="B55" s="19" t="s">
        <v>60</v>
      </c>
      <c r="C55" s="57">
        <f>SUM(D55:E55)</f>
        <v>70000</v>
      </c>
      <c r="D55" s="5">
        <v>45000</v>
      </c>
      <c r="E55" s="5">
        <v>25000</v>
      </c>
      <c r="F55" s="29">
        <v>40491.230000000003</v>
      </c>
      <c r="G55" s="206">
        <f t="shared" si="7"/>
        <v>54000</v>
      </c>
      <c r="H55" s="5">
        <v>14000</v>
      </c>
      <c r="I55" s="5">
        <v>40000</v>
      </c>
    </row>
    <row r="56" spans="1:9">
      <c r="A56" s="18">
        <v>6390</v>
      </c>
      <c r="B56" s="19" t="s">
        <v>61</v>
      </c>
      <c r="C56" s="57"/>
      <c r="D56" s="5"/>
      <c r="E56" s="5"/>
      <c r="F56" s="29"/>
      <c r="G56" s="206">
        <f t="shared" si="7"/>
        <v>65000</v>
      </c>
      <c r="H56" s="5">
        <v>25000</v>
      </c>
      <c r="I56" s="5">
        <v>40000</v>
      </c>
    </row>
    <row r="57" spans="1:9">
      <c r="A57" s="18">
        <v>6420</v>
      </c>
      <c r="B57" s="19" t="s">
        <v>62</v>
      </c>
      <c r="C57" s="57"/>
      <c r="D57" s="5"/>
      <c r="E57" s="5"/>
      <c r="F57" s="29"/>
      <c r="G57" s="206">
        <f t="shared" si="7"/>
        <v>0</v>
      </c>
      <c r="H57" s="4"/>
      <c r="I57" s="4"/>
    </row>
    <row r="58" spans="1:9">
      <c r="A58" s="18">
        <v>6440</v>
      </c>
      <c r="B58" s="19" t="s">
        <v>63</v>
      </c>
      <c r="C58" s="57"/>
      <c r="D58" s="5"/>
      <c r="E58" s="5"/>
      <c r="F58" s="29"/>
      <c r="G58" s="206">
        <f t="shared" si="7"/>
        <v>0</v>
      </c>
      <c r="H58" s="4"/>
      <c r="I58" s="4"/>
    </row>
    <row r="59" spans="1:9">
      <c r="A59" s="18">
        <v>6540</v>
      </c>
      <c r="B59" s="19" t="s">
        <v>64</v>
      </c>
      <c r="C59" s="57">
        <f>SUM(D59:E59)</f>
        <v>10000</v>
      </c>
      <c r="D59" s="5">
        <v>10000</v>
      </c>
      <c r="E59" s="5"/>
      <c r="F59" s="29">
        <v>28392.04</v>
      </c>
      <c r="G59" s="206">
        <f t="shared" si="7"/>
        <v>0</v>
      </c>
      <c r="H59" s="4"/>
      <c r="I59" s="4"/>
    </row>
    <row r="60" spans="1:9">
      <c r="A60" s="18">
        <v>6550</v>
      </c>
      <c r="B60" s="19" t="s">
        <v>65</v>
      </c>
      <c r="C60" s="57"/>
      <c r="D60" s="5">
        <v>0</v>
      </c>
      <c r="E60" s="5"/>
      <c r="F60" s="29">
        <v>3693</v>
      </c>
      <c r="G60" s="206">
        <f t="shared" si="7"/>
        <v>0</v>
      </c>
      <c r="H60" s="4"/>
      <c r="I60" s="4"/>
    </row>
    <row r="61" spans="1:9">
      <c r="A61" s="18">
        <v>6600</v>
      </c>
      <c r="B61" s="19" t="s">
        <v>189</v>
      </c>
      <c r="C61" s="57"/>
      <c r="D61" s="5"/>
      <c r="E61" s="5"/>
      <c r="F61" s="29">
        <v>35145</v>
      </c>
      <c r="G61" s="206"/>
      <c r="H61" s="4"/>
      <c r="I61" s="4"/>
    </row>
    <row r="62" spans="1:9">
      <c r="A62" s="18">
        <v>6620</v>
      </c>
      <c r="B62" s="19" t="s">
        <v>66</v>
      </c>
      <c r="C62" s="57"/>
      <c r="D62" s="5"/>
      <c r="E62" s="5"/>
      <c r="F62" s="29"/>
      <c r="G62" s="126"/>
      <c r="H62" s="4"/>
      <c r="I62" s="4"/>
    </row>
    <row r="63" spans="1:9">
      <c r="A63" s="18">
        <v>6700</v>
      </c>
      <c r="B63" s="19" t="s">
        <v>67</v>
      </c>
      <c r="C63" s="57"/>
      <c r="D63" s="5"/>
      <c r="E63" s="5"/>
      <c r="F63" s="29"/>
      <c r="G63" s="206">
        <f t="shared" ref="G63:G79" si="8">SUM(H63:I63)</f>
        <v>0</v>
      </c>
      <c r="H63" s="4"/>
      <c r="I63" s="4"/>
    </row>
    <row r="64" spans="1:9">
      <c r="A64" s="18">
        <v>6712</v>
      </c>
      <c r="B64" s="19" t="s">
        <v>68</v>
      </c>
      <c r="C64" s="57"/>
      <c r="D64" s="5"/>
      <c r="E64" s="5"/>
      <c r="F64" s="29"/>
      <c r="G64" s="206">
        <f t="shared" si="8"/>
        <v>0</v>
      </c>
      <c r="H64" s="4"/>
      <c r="I64" s="4"/>
    </row>
    <row r="65" spans="1:9">
      <c r="A65" s="18">
        <v>6730</v>
      </c>
      <c r="B65" s="19" t="s">
        <v>69</v>
      </c>
      <c r="C65" s="57"/>
      <c r="D65" s="5"/>
      <c r="E65" s="5"/>
      <c r="F65" s="29"/>
      <c r="G65" s="206">
        <f t="shared" si="8"/>
        <v>0</v>
      </c>
      <c r="H65" s="4"/>
      <c r="I65" s="4"/>
    </row>
    <row r="66" spans="1:9">
      <c r="A66" s="18">
        <v>6790</v>
      </c>
      <c r="B66" s="19" t="s">
        <v>70</v>
      </c>
      <c r="C66" s="57">
        <f>SUM(D66:E66)</f>
        <v>120000</v>
      </c>
      <c r="D66" s="5">
        <v>120000</v>
      </c>
      <c r="E66" s="5"/>
      <c r="F66" s="29"/>
      <c r="G66" s="206">
        <f t="shared" si="8"/>
        <v>0</v>
      </c>
      <c r="H66" s="4"/>
      <c r="I66" s="4"/>
    </row>
    <row r="67" spans="1:9">
      <c r="A67" s="18">
        <v>6800</v>
      </c>
      <c r="B67" s="19" t="s">
        <v>71</v>
      </c>
      <c r="C67" s="57"/>
      <c r="D67" s="5"/>
      <c r="E67" s="5"/>
      <c r="F67" s="29"/>
      <c r="G67" s="206">
        <f t="shared" si="8"/>
        <v>100000</v>
      </c>
      <c r="H67" s="4"/>
      <c r="I67" s="5">
        <v>100000</v>
      </c>
    </row>
    <row r="68" spans="1:9">
      <c r="A68" s="18">
        <v>6810</v>
      </c>
      <c r="B68" s="19" t="s">
        <v>72</v>
      </c>
      <c r="C68" s="57"/>
      <c r="D68" s="5"/>
      <c r="E68" s="5"/>
      <c r="F68" s="29"/>
      <c r="G68" s="206">
        <f t="shared" si="8"/>
        <v>0</v>
      </c>
      <c r="H68" s="4"/>
      <c r="I68" s="4"/>
    </row>
    <row r="69" spans="1:9">
      <c r="A69" s="18">
        <v>6811</v>
      </c>
      <c r="B69" s="19" t="s">
        <v>73</v>
      </c>
      <c r="C69" s="57"/>
      <c r="D69" s="5"/>
      <c r="E69" s="5"/>
      <c r="F69" s="29"/>
      <c r="G69" s="206">
        <f t="shared" si="8"/>
        <v>0</v>
      </c>
      <c r="H69" s="4"/>
      <c r="I69" s="4"/>
    </row>
    <row r="70" spans="1:9">
      <c r="A70" s="18">
        <v>6820</v>
      </c>
      <c r="B70" s="19" t="s">
        <v>74</v>
      </c>
      <c r="C70" s="57"/>
      <c r="D70" s="5"/>
      <c r="E70" s="5"/>
      <c r="F70" s="29"/>
      <c r="G70" s="206">
        <f t="shared" si="8"/>
        <v>0</v>
      </c>
      <c r="H70" s="4"/>
      <c r="I70" s="4"/>
    </row>
    <row r="71" spans="1:9">
      <c r="A71" s="18">
        <v>6840</v>
      </c>
      <c r="B71" s="19" t="s">
        <v>75</v>
      </c>
      <c r="C71" s="57"/>
      <c r="D71" s="5"/>
      <c r="E71" s="5"/>
      <c r="F71" s="29"/>
      <c r="G71" s="206">
        <f t="shared" si="8"/>
        <v>0</v>
      </c>
      <c r="H71" s="4"/>
      <c r="I71" s="4"/>
    </row>
    <row r="72" spans="1:9">
      <c r="A72" s="18">
        <v>6860</v>
      </c>
      <c r="B72" s="19" t="s">
        <v>76</v>
      </c>
      <c r="C72" s="57"/>
      <c r="D72" s="5"/>
      <c r="E72" s="5"/>
      <c r="F72" s="29"/>
      <c r="G72" s="206">
        <f t="shared" si="8"/>
        <v>0</v>
      </c>
      <c r="H72" s="4"/>
      <c r="I72" s="4"/>
    </row>
    <row r="73" spans="1:9">
      <c r="A73" s="18">
        <v>6900</v>
      </c>
      <c r="B73" s="19" t="s">
        <v>77</v>
      </c>
      <c r="C73" s="57">
        <f>SUM(D73:E73)</f>
        <v>7500</v>
      </c>
      <c r="D73" s="5">
        <v>7500</v>
      </c>
      <c r="E73" s="5"/>
      <c r="F73" s="29"/>
      <c r="G73" s="206">
        <f t="shared" si="8"/>
        <v>0</v>
      </c>
      <c r="H73" s="4"/>
      <c r="I73" s="4"/>
    </row>
    <row r="74" spans="1:9">
      <c r="A74" s="18">
        <v>6940</v>
      </c>
      <c r="B74" s="19" t="s">
        <v>78</v>
      </c>
      <c r="C74" s="57"/>
      <c r="D74" s="5"/>
      <c r="E74" s="5"/>
      <c r="F74" s="29"/>
      <c r="G74" s="206">
        <f t="shared" si="8"/>
        <v>5000</v>
      </c>
      <c r="H74" s="4"/>
      <c r="I74" s="5">
        <v>5000</v>
      </c>
    </row>
    <row r="75" spans="1:9">
      <c r="A75" s="18">
        <v>7100</v>
      </c>
      <c r="B75" s="19" t="s">
        <v>79</v>
      </c>
      <c r="C75" s="57"/>
      <c r="D75" s="5"/>
      <c r="E75" s="5"/>
      <c r="F75" s="29"/>
      <c r="G75" s="206">
        <f t="shared" si="8"/>
        <v>0</v>
      </c>
      <c r="H75" s="4"/>
      <c r="I75" s="4"/>
    </row>
    <row r="76" spans="1:9">
      <c r="A76" s="18">
        <v>7110</v>
      </c>
      <c r="B76" s="19" t="s">
        <v>80</v>
      </c>
      <c r="C76" s="57"/>
      <c r="D76" s="5"/>
      <c r="E76" s="5"/>
      <c r="F76" s="29"/>
      <c r="G76" s="206">
        <f t="shared" si="8"/>
        <v>0</v>
      </c>
      <c r="H76" s="4"/>
      <c r="I76" s="4"/>
    </row>
    <row r="77" spans="1:9">
      <c r="A77" s="18">
        <v>7140</v>
      </c>
      <c r="B77" s="19" t="s">
        <v>81</v>
      </c>
      <c r="C77" s="57"/>
      <c r="D77" s="5"/>
      <c r="E77" s="5"/>
      <c r="F77" s="29">
        <v>1540</v>
      </c>
      <c r="G77" s="206">
        <f t="shared" si="8"/>
        <v>0</v>
      </c>
      <c r="H77" s="4"/>
      <c r="I77" s="4"/>
    </row>
    <row r="78" spans="1:9">
      <c r="A78" s="18">
        <v>7320</v>
      </c>
      <c r="B78" s="19" t="s">
        <v>82</v>
      </c>
      <c r="C78" s="57"/>
      <c r="D78" s="5"/>
      <c r="E78" s="5"/>
      <c r="F78" s="29"/>
      <c r="G78" s="206">
        <f t="shared" si="8"/>
        <v>0</v>
      </c>
      <c r="H78" s="4"/>
      <c r="I78" s="4"/>
    </row>
    <row r="79" spans="1:9">
      <c r="A79" s="18">
        <v>7350</v>
      </c>
      <c r="B79" s="19" t="s">
        <v>83</v>
      </c>
      <c r="C79" s="57"/>
      <c r="D79" s="5"/>
      <c r="E79" s="5"/>
      <c r="F79" s="29"/>
      <c r="G79" s="206">
        <f t="shared" si="8"/>
        <v>0</v>
      </c>
      <c r="H79" s="4"/>
      <c r="I79" s="4"/>
    </row>
    <row r="80" spans="1:9">
      <c r="A80" s="18">
        <v>7400</v>
      </c>
      <c r="B80" s="19" t="s">
        <v>84</v>
      </c>
      <c r="C80" s="57"/>
      <c r="D80" s="5"/>
      <c r="E80" s="5"/>
      <c r="F80" s="29"/>
      <c r="G80" s="126"/>
      <c r="H80" s="4"/>
      <c r="I80" s="4"/>
    </row>
    <row r="81" spans="1:9">
      <c r="A81" s="18">
        <v>7420</v>
      </c>
      <c r="B81" s="19" t="s">
        <v>85</v>
      </c>
      <c r="C81" s="57"/>
      <c r="D81" s="5"/>
      <c r="E81" s="5"/>
      <c r="F81" s="29"/>
      <c r="G81" s="206">
        <f t="shared" ref="G81:G85" si="9">SUM(H81:I81)</f>
        <v>0</v>
      </c>
      <c r="H81" s="4"/>
      <c r="I81" s="4"/>
    </row>
    <row r="82" spans="1:9">
      <c r="A82" s="18">
        <v>7500</v>
      </c>
      <c r="B82" s="19" t="s">
        <v>86</v>
      </c>
      <c r="C82" s="57">
        <f>SUM(D82:E82)</f>
        <v>75000</v>
      </c>
      <c r="D82" s="5">
        <v>65000</v>
      </c>
      <c r="E82" s="5">
        <v>10000</v>
      </c>
      <c r="F82" s="29">
        <f>5507+58677</f>
        <v>64184</v>
      </c>
      <c r="G82" s="206">
        <v>65000</v>
      </c>
      <c r="H82" s="4">
        <v>0</v>
      </c>
      <c r="I82" s="4">
        <v>65000</v>
      </c>
    </row>
    <row r="83" spans="1:9">
      <c r="A83" s="18">
        <v>7510</v>
      </c>
      <c r="B83" s="19" t="s">
        <v>87</v>
      </c>
      <c r="C83" s="57"/>
      <c r="D83" s="5"/>
      <c r="E83" s="5"/>
      <c r="F83" s="29"/>
      <c r="G83" s="206">
        <f t="shared" si="9"/>
        <v>0</v>
      </c>
      <c r="H83" s="4"/>
      <c r="I83" s="5"/>
    </row>
    <row r="84" spans="1:9">
      <c r="A84" s="18">
        <v>7700</v>
      </c>
      <c r="B84" s="19" t="s">
        <v>88</v>
      </c>
      <c r="C84" s="57">
        <f>SUM(D84:E84)</f>
        <v>5000</v>
      </c>
      <c r="D84" s="5">
        <v>5000</v>
      </c>
      <c r="E84" s="5"/>
      <c r="F84" s="29"/>
      <c r="G84" s="206">
        <f t="shared" si="9"/>
        <v>0</v>
      </c>
      <c r="H84" s="4"/>
      <c r="I84" s="4"/>
    </row>
    <row r="85" spans="1:9">
      <c r="A85" s="18">
        <v>7750</v>
      </c>
      <c r="B85" s="19" t="s">
        <v>188</v>
      </c>
      <c r="C85" s="57"/>
      <c r="D85" s="5"/>
      <c r="E85" s="5"/>
      <c r="F85" s="29">
        <f>2738.25-45822</f>
        <v>-43083.75</v>
      </c>
      <c r="G85" s="206">
        <f t="shared" si="9"/>
        <v>0</v>
      </c>
      <c r="H85" s="4"/>
      <c r="I85" s="4"/>
    </row>
    <row r="86" spans="1:9">
      <c r="A86" s="18">
        <v>7770</v>
      </c>
      <c r="B86" s="19" t="s">
        <v>89</v>
      </c>
      <c r="C86" s="57"/>
      <c r="D86" s="5"/>
      <c r="E86" s="5"/>
      <c r="F86" s="29">
        <v>251.46</v>
      </c>
      <c r="G86" s="126"/>
      <c r="H86" s="4"/>
      <c r="I86" s="4"/>
    </row>
    <row r="87" spans="1:9">
      <c r="A87" s="86">
        <v>7790</v>
      </c>
      <c r="B87" s="36" t="s">
        <v>90</v>
      </c>
      <c r="C87" s="57">
        <f>SUM(D87:E87)</f>
        <v>39250</v>
      </c>
      <c r="D87" s="144"/>
      <c r="E87" s="5">
        <f>250+15000+15000+E8*0.05</f>
        <v>39250</v>
      </c>
      <c r="F87" s="29">
        <v>1200</v>
      </c>
      <c r="G87" s="206">
        <v>39250</v>
      </c>
      <c r="H87" s="4">
        <v>39250</v>
      </c>
      <c r="I87" s="4"/>
    </row>
    <row r="88" spans="1:9">
      <c r="A88" s="145">
        <v>7791</v>
      </c>
      <c r="B88" s="146" t="s">
        <v>182</v>
      </c>
      <c r="C88" s="255"/>
      <c r="D88" s="149"/>
      <c r="E88" s="149"/>
      <c r="F88" s="210">
        <v>1200</v>
      </c>
      <c r="G88" s="206"/>
      <c r="H88" s="5"/>
      <c r="I88" s="4"/>
    </row>
    <row r="89" spans="1:9" s="90" customFormat="1">
      <c r="A89" s="219" t="s">
        <v>91</v>
      </c>
      <c r="B89" s="218"/>
      <c r="C89" s="252">
        <f>SUM(D89:E89)</f>
        <v>691750</v>
      </c>
      <c r="D89" s="213">
        <f>SUM(D35:D87)</f>
        <v>522500</v>
      </c>
      <c r="E89" s="253">
        <f>SUM(E35:E87)</f>
        <v>169250</v>
      </c>
      <c r="F89" s="266">
        <f>SUM(F40:F88)</f>
        <v>308142.89000000007</v>
      </c>
      <c r="G89" s="260">
        <f>SUM(G40:G88)</f>
        <v>608250</v>
      </c>
      <c r="H89" s="215">
        <f>SUM(H40:H88)</f>
        <v>138250</v>
      </c>
      <c r="I89" s="215">
        <f>SUM(I40:I88)</f>
        <v>470000</v>
      </c>
    </row>
    <row r="90" spans="1:9">
      <c r="A90" s="25"/>
      <c r="B90" s="25"/>
      <c r="C90" s="57"/>
      <c r="D90" s="213"/>
      <c r="E90" s="267"/>
      <c r="F90" s="212"/>
      <c r="G90" s="143"/>
      <c r="H90" s="247"/>
      <c r="I90" s="247"/>
    </row>
    <row r="91" spans="1:9" s="90" customFormat="1">
      <c r="A91" s="219" t="s">
        <v>93</v>
      </c>
      <c r="B91" s="218"/>
      <c r="C91" s="89">
        <f>SUM(D91:E91)</f>
        <v>691750</v>
      </c>
      <c r="D91" s="213">
        <f>D89+D32</f>
        <v>522500</v>
      </c>
      <c r="E91" s="216">
        <f>E89+E32</f>
        <v>169250</v>
      </c>
      <c r="F91" s="266">
        <f>F32+F37+F89</f>
        <v>356533.17000000004</v>
      </c>
      <c r="G91" s="268">
        <f>G89+G32+G37</f>
        <v>608250</v>
      </c>
      <c r="H91" s="258">
        <f>H89+H32+H37</f>
        <v>138250</v>
      </c>
      <c r="I91" s="258">
        <f>I89+I32+I37</f>
        <v>470000</v>
      </c>
    </row>
    <row r="92" spans="1:9">
      <c r="A92" s="25"/>
      <c r="B92" s="25"/>
      <c r="C92" s="57"/>
      <c r="D92" s="213"/>
      <c r="E92" s="267"/>
      <c r="F92" s="212"/>
      <c r="G92" s="143"/>
      <c r="H92" s="247"/>
      <c r="I92" s="247"/>
    </row>
    <row r="93" spans="1:9" s="90" customFormat="1">
      <c r="A93" s="219" t="s">
        <v>94</v>
      </c>
      <c r="B93" s="218"/>
      <c r="C93" s="89">
        <f>SUM(D93:E93)</f>
        <v>-4750</v>
      </c>
      <c r="D93" s="213">
        <f>D18-D91</f>
        <v>-15500</v>
      </c>
      <c r="E93" s="216">
        <f>E18-E91</f>
        <v>10750</v>
      </c>
      <c r="F93" s="266">
        <f>F18-F91</f>
        <v>33016.829999999958</v>
      </c>
      <c r="G93" s="268">
        <f>G18-G91</f>
        <v>51750</v>
      </c>
      <c r="H93" s="258">
        <f>H18-H91</f>
        <v>41750</v>
      </c>
      <c r="I93" s="258">
        <f>I18-I91</f>
        <v>10000</v>
      </c>
    </row>
  </sheetData>
  <mergeCells count="10">
    <mergeCell ref="A39:B39"/>
    <mergeCell ref="A89:B89"/>
    <mergeCell ref="A91:B91"/>
    <mergeCell ref="A93:B93"/>
    <mergeCell ref="A1:B1"/>
    <mergeCell ref="A18:B18"/>
    <mergeCell ref="A20:B20"/>
    <mergeCell ref="A32:B32"/>
    <mergeCell ref="A34:B34"/>
    <mergeCell ref="A37:B37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21"/>
  <sheetViews>
    <sheetView topLeftCell="A85" workbookViewId="0">
      <selection activeCell="D98" sqref="D98"/>
    </sheetView>
  </sheetViews>
  <sheetFormatPr baseColWidth="10" defaultRowHeight="15" x14ac:dyDescent="0"/>
  <cols>
    <col min="1" max="1" width="20.7109375" customWidth="1"/>
    <col min="2" max="2" width="33.7109375" customWidth="1"/>
    <col min="3" max="3" width="33.7109375" style="27" customWidth="1"/>
    <col min="4" max="4" width="20.7109375" style="142" customWidth="1"/>
    <col min="5" max="9" width="20.7109375" customWidth="1"/>
  </cols>
  <sheetData>
    <row r="2" spans="1:10">
      <c r="A2" s="234" t="s">
        <v>99</v>
      </c>
      <c r="B2" s="235"/>
      <c r="C2" s="63"/>
      <c r="D2" s="108"/>
      <c r="E2" s="124"/>
      <c r="F2" s="17"/>
      <c r="G2" s="17"/>
      <c r="H2" s="17"/>
      <c r="I2" s="17"/>
      <c r="J2" s="17"/>
    </row>
    <row r="3" spans="1:10">
      <c r="A3" s="219" t="s">
        <v>10</v>
      </c>
      <c r="B3" s="223"/>
      <c r="C3" s="136" t="s">
        <v>185</v>
      </c>
      <c r="D3" s="136" t="s">
        <v>176</v>
      </c>
      <c r="E3" s="125" t="s">
        <v>139</v>
      </c>
      <c r="F3" s="1" t="s">
        <v>0</v>
      </c>
      <c r="G3" s="1" t="s">
        <v>140</v>
      </c>
      <c r="H3" s="1" t="s">
        <v>2</v>
      </c>
      <c r="I3" s="1" t="s">
        <v>3</v>
      </c>
      <c r="J3" s="1" t="s">
        <v>141</v>
      </c>
    </row>
    <row r="4" spans="1:10">
      <c r="A4" s="18">
        <v>3110</v>
      </c>
      <c r="B4" s="19" t="s">
        <v>142</v>
      </c>
      <c r="C4" s="60">
        <v>0</v>
      </c>
      <c r="D4" s="60">
        <v>1640</v>
      </c>
      <c r="E4" s="126"/>
      <c r="F4" s="5">
        <v>150</v>
      </c>
      <c r="G4" s="5">
        <v>0</v>
      </c>
      <c r="H4" s="127">
        <v>-20287</v>
      </c>
      <c r="I4" s="5">
        <v>0</v>
      </c>
      <c r="J4" s="17"/>
    </row>
    <row r="5" spans="1:10">
      <c r="A5" s="18">
        <v>3120</v>
      </c>
      <c r="B5" s="19" t="s">
        <v>12</v>
      </c>
      <c r="C5" s="60">
        <v>0</v>
      </c>
      <c r="D5" s="60"/>
      <c r="E5" s="126"/>
      <c r="F5" s="4"/>
      <c r="G5" s="5">
        <v>0</v>
      </c>
      <c r="H5" s="18">
        <v>0</v>
      </c>
      <c r="I5" s="5">
        <v>20000</v>
      </c>
      <c r="J5" s="17"/>
    </row>
    <row r="6" spans="1:10">
      <c r="A6" s="18">
        <v>3400</v>
      </c>
      <c r="B6" s="19" t="s">
        <v>101</v>
      </c>
      <c r="C6" s="60">
        <v>1350000</v>
      </c>
      <c r="D6" s="60">
        <v>1020000</v>
      </c>
      <c r="E6" s="128">
        <v>1020000</v>
      </c>
      <c r="F6" s="5">
        <v>800000</v>
      </c>
      <c r="G6" s="5">
        <v>800000</v>
      </c>
      <c r="H6" s="5">
        <v>320000</v>
      </c>
      <c r="I6" s="5">
        <v>320000</v>
      </c>
      <c r="J6" s="17"/>
    </row>
    <row r="7" spans="1:10">
      <c r="A7" s="18">
        <v>3440</v>
      </c>
      <c r="B7" s="19" t="s">
        <v>14</v>
      </c>
      <c r="C7" s="60">
        <v>490000</v>
      </c>
      <c r="D7" s="60">
        <v>577065</v>
      </c>
      <c r="E7" s="128">
        <v>435000</v>
      </c>
      <c r="F7" s="5">
        <v>493612</v>
      </c>
      <c r="G7" s="5">
        <v>200000</v>
      </c>
      <c r="H7" s="18">
        <v>0</v>
      </c>
      <c r="I7" s="5">
        <v>50000</v>
      </c>
      <c r="J7" s="129"/>
    </row>
    <row r="8" spans="1:10">
      <c r="A8" s="18">
        <v>3480</v>
      </c>
      <c r="B8" s="19" t="s">
        <v>143</v>
      </c>
      <c r="C8" s="60">
        <v>-950000</v>
      </c>
      <c r="D8" s="60">
        <v>-528925</v>
      </c>
      <c r="E8" s="128">
        <v>-530000</v>
      </c>
      <c r="F8" s="127">
        <v>-397448</v>
      </c>
      <c r="G8" s="127">
        <v>-400000</v>
      </c>
      <c r="H8" s="127">
        <v>-379916</v>
      </c>
      <c r="I8" s="127">
        <v>-379916</v>
      </c>
      <c r="J8" s="129"/>
    </row>
    <row r="9" spans="1:10">
      <c r="A9" s="18">
        <v>3490</v>
      </c>
      <c r="B9" s="19" t="s">
        <v>16</v>
      </c>
      <c r="C9" s="60">
        <v>0</v>
      </c>
      <c r="D9" s="60">
        <v>3028.43</v>
      </c>
      <c r="E9" s="126"/>
      <c r="F9" s="5">
        <v>359616.31</v>
      </c>
      <c r="G9" s="5">
        <v>0</v>
      </c>
      <c r="H9" s="5">
        <v>10765.15</v>
      </c>
      <c r="I9" s="127">
        <v>-100000</v>
      </c>
      <c r="J9" s="17"/>
    </row>
    <row r="10" spans="1:10">
      <c r="A10" s="18">
        <v>3610</v>
      </c>
      <c r="B10" s="19" t="s">
        <v>17</v>
      </c>
      <c r="C10" s="60">
        <v>0</v>
      </c>
      <c r="D10" s="60"/>
      <c r="E10" s="126"/>
      <c r="F10" s="4"/>
      <c r="G10" s="4"/>
      <c r="H10" s="4"/>
      <c r="I10" s="4"/>
      <c r="J10" s="17"/>
    </row>
    <row r="11" spans="1:10">
      <c r="A11" s="18">
        <v>3630</v>
      </c>
      <c r="B11" s="19" t="s">
        <v>18</v>
      </c>
      <c r="C11" s="60">
        <v>0</v>
      </c>
      <c r="D11" s="60"/>
      <c r="E11" s="126"/>
      <c r="F11" s="4"/>
      <c r="G11" s="4"/>
      <c r="H11" s="17"/>
      <c r="I11" s="4"/>
      <c r="J11" s="17"/>
    </row>
    <row r="12" spans="1:10">
      <c r="A12" s="18">
        <v>3900</v>
      </c>
      <c r="B12" s="19" t="s">
        <v>19</v>
      </c>
      <c r="C12" s="60">
        <v>0</v>
      </c>
      <c r="D12" s="60"/>
      <c r="E12" s="126"/>
      <c r="F12" s="4"/>
      <c r="G12" s="5">
        <v>235000</v>
      </c>
      <c r="H12" s="18">
        <v>0</v>
      </c>
      <c r="I12" s="5">
        <v>230000</v>
      </c>
      <c r="J12" s="17"/>
    </row>
    <row r="13" spans="1:10">
      <c r="A13" s="18">
        <v>3910</v>
      </c>
      <c r="B13" s="19" t="s">
        <v>20</v>
      </c>
      <c r="C13" s="60">
        <v>505000</v>
      </c>
      <c r="D13" s="60">
        <v>514180</v>
      </c>
      <c r="E13" s="128">
        <v>450000</v>
      </c>
      <c r="F13" s="5">
        <f>335652+127218</f>
        <v>462870</v>
      </c>
      <c r="G13" s="5">
        <v>340000</v>
      </c>
      <c r="H13" s="5">
        <v>172497.21</v>
      </c>
      <c r="I13" s="5">
        <v>375000</v>
      </c>
      <c r="J13" s="17"/>
    </row>
    <row r="14" spans="1:10">
      <c r="A14" s="18">
        <v>3920</v>
      </c>
      <c r="B14" s="19" t="s">
        <v>144</v>
      </c>
      <c r="C14" s="60">
        <v>0</v>
      </c>
      <c r="D14" s="60">
        <v>822</v>
      </c>
      <c r="E14" s="126"/>
      <c r="F14" s="5"/>
      <c r="G14" s="5">
        <v>0</v>
      </c>
      <c r="H14" s="5">
        <v>56580.09</v>
      </c>
      <c r="I14" s="5">
        <v>0</v>
      </c>
      <c r="J14" s="17"/>
    </row>
    <row r="15" spans="1:10">
      <c r="A15" s="18">
        <v>3940</v>
      </c>
      <c r="B15" s="19" t="s">
        <v>22</v>
      </c>
      <c r="C15" s="60">
        <v>0</v>
      </c>
      <c r="D15" s="60"/>
      <c r="E15" s="126"/>
      <c r="F15" s="4"/>
      <c r="G15" s="4"/>
      <c r="H15" s="4"/>
      <c r="I15" s="4"/>
      <c r="J15" s="17"/>
    </row>
    <row r="16" spans="1:10">
      <c r="A16" s="18">
        <v>3950</v>
      </c>
      <c r="B16" s="19" t="s">
        <v>23</v>
      </c>
      <c r="C16" s="60">
        <v>0</v>
      </c>
      <c r="D16" s="60">
        <v>14953</v>
      </c>
      <c r="E16" s="126"/>
      <c r="F16" s="4"/>
      <c r="G16" s="5">
        <v>0</v>
      </c>
      <c r="H16" s="127">
        <v>-30200</v>
      </c>
      <c r="I16" s="5">
        <v>0</v>
      </c>
      <c r="J16" s="17"/>
    </row>
    <row r="17" spans="1:10">
      <c r="A17" s="18">
        <v>3960</v>
      </c>
      <c r="B17" s="19" t="s">
        <v>24</v>
      </c>
      <c r="C17" s="60">
        <v>0</v>
      </c>
      <c r="D17" s="60"/>
      <c r="E17" s="126"/>
      <c r="F17" s="4"/>
      <c r="G17" s="4"/>
      <c r="H17" s="4"/>
      <c r="I17" s="4"/>
      <c r="J17" s="17"/>
    </row>
    <row r="18" spans="1:10">
      <c r="A18" s="18">
        <v>3970</v>
      </c>
      <c r="B18" s="19" t="s">
        <v>25</v>
      </c>
      <c r="C18" s="60">
        <v>0</v>
      </c>
      <c r="D18" s="60"/>
      <c r="E18" s="126"/>
      <c r="F18" s="5">
        <v>3120</v>
      </c>
      <c r="G18" s="5">
        <v>0</v>
      </c>
      <c r="H18" s="18">
        <v>0</v>
      </c>
      <c r="I18" s="5">
        <v>0</v>
      </c>
      <c r="J18" s="17"/>
    </row>
    <row r="19" spans="1:10">
      <c r="A19" s="86">
        <v>3990</v>
      </c>
      <c r="B19" s="36" t="s">
        <v>26</v>
      </c>
      <c r="C19" s="106">
        <v>270000</v>
      </c>
      <c r="D19" s="106">
        <v>273821</v>
      </c>
      <c r="E19" s="143"/>
      <c r="F19" s="144">
        <v>10246.1</v>
      </c>
      <c r="G19" s="144">
        <v>220000</v>
      </c>
      <c r="H19" s="144">
        <v>177114.16</v>
      </c>
      <c r="I19" s="144">
        <v>235000</v>
      </c>
      <c r="J19" s="129"/>
    </row>
    <row r="20" spans="1:10">
      <c r="A20" s="145">
        <v>3991</v>
      </c>
      <c r="B20" s="146" t="s">
        <v>177</v>
      </c>
      <c r="C20" s="147">
        <v>0</v>
      </c>
      <c r="D20" s="147">
        <v>-3199</v>
      </c>
      <c r="E20" s="148"/>
      <c r="F20" s="149"/>
      <c r="G20" s="149"/>
      <c r="H20" s="149"/>
      <c r="I20" s="149"/>
      <c r="J20" s="129"/>
    </row>
    <row r="21" spans="1:10">
      <c r="A21" s="217" t="s">
        <v>27</v>
      </c>
      <c r="B21" s="223"/>
      <c r="C21" s="155">
        <f>SUM(C4:C20)</f>
        <v>1665000</v>
      </c>
      <c r="D21" s="138">
        <f>SUM(D4:D20)</f>
        <v>1873385.43</v>
      </c>
      <c r="E21" s="131">
        <f>SUM(E5:E19)</f>
        <v>1375000</v>
      </c>
      <c r="F21" s="11">
        <f>SUM(F4:F19)</f>
        <v>1732166.4100000001</v>
      </c>
      <c r="G21" s="11">
        <f>SUM(G5:G19)</f>
        <v>1395000</v>
      </c>
      <c r="H21" s="11">
        <f>SUM(H4:H19)</f>
        <v>306553.61</v>
      </c>
      <c r="I21" s="11">
        <f>SUM(I5:I19)</f>
        <v>750084</v>
      </c>
      <c r="J21" s="17"/>
    </row>
    <row r="22" spans="1:10">
      <c r="A22" s="17"/>
      <c r="B22" s="17"/>
      <c r="C22" s="71"/>
      <c r="D22" s="71"/>
      <c r="E22" s="126"/>
      <c r="F22" s="4"/>
      <c r="G22" s="4"/>
      <c r="H22" s="4"/>
      <c r="I22" s="4"/>
      <c r="J22" s="17"/>
    </row>
    <row r="23" spans="1:10" s="90" customFormat="1">
      <c r="A23" s="219" t="s">
        <v>28</v>
      </c>
      <c r="B23" s="218"/>
      <c r="C23" s="136"/>
      <c r="D23" s="154"/>
      <c r="E23" s="157"/>
      <c r="F23" s="10"/>
      <c r="G23" s="10"/>
      <c r="H23" s="10"/>
      <c r="I23" s="10"/>
      <c r="J23" s="158"/>
    </row>
    <row r="24" spans="1:10">
      <c r="A24" s="18">
        <v>5010</v>
      </c>
      <c r="B24" s="19" t="s">
        <v>29</v>
      </c>
      <c r="C24" s="60">
        <v>420000</v>
      </c>
      <c r="D24" s="60">
        <v>372087.55</v>
      </c>
      <c r="E24" s="128">
        <v>420000</v>
      </c>
      <c r="F24" s="5">
        <f>362397.02+42913.14</f>
        <v>405310.16000000003</v>
      </c>
      <c r="G24" s="5">
        <v>405000</v>
      </c>
      <c r="H24" s="5">
        <v>362667.04</v>
      </c>
      <c r="I24" s="5">
        <v>390000</v>
      </c>
      <c r="J24" s="129"/>
    </row>
    <row r="25" spans="1:10">
      <c r="A25" s="18">
        <v>5011</v>
      </c>
      <c r="B25" s="19" t="s">
        <v>145</v>
      </c>
      <c r="C25" s="60">
        <v>0</v>
      </c>
      <c r="D25" s="60">
        <v>1000</v>
      </c>
      <c r="E25" s="128">
        <v>0</v>
      </c>
      <c r="F25" s="5">
        <v>2575</v>
      </c>
      <c r="G25" s="5">
        <v>0</v>
      </c>
      <c r="H25" s="18">
        <v>0</v>
      </c>
      <c r="I25" s="5">
        <v>0</v>
      </c>
      <c r="J25" s="17"/>
    </row>
    <row r="26" spans="1:10">
      <c r="A26" s="18">
        <v>5090</v>
      </c>
      <c r="B26" s="19" t="s">
        <v>178</v>
      </c>
      <c r="C26" s="60">
        <v>0</v>
      </c>
      <c r="D26" s="60">
        <v>44650.51</v>
      </c>
      <c r="E26" s="128"/>
      <c r="F26" s="5"/>
      <c r="G26" s="5"/>
      <c r="H26" s="18"/>
      <c r="I26" s="5"/>
      <c r="J26" s="17"/>
    </row>
    <row r="27" spans="1:10">
      <c r="A27" s="18">
        <v>5020</v>
      </c>
      <c r="B27" s="19" t="s">
        <v>31</v>
      </c>
      <c r="C27" s="60">
        <f>C24*0.102</f>
        <v>42840</v>
      </c>
      <c r="D27" s="60"/>
      <c r="E27" s="128">
        <f>E24*0.102</f>
        <v>42840</v>
      </c>
      <c r="F27" s="4"/>
      <c r="G27" s="5">
        <f>G24*0.102</f>
        <v>41310</v>
      </c>
      <c r="H27" s="5">
        <v>43520.03</v>
      </c>
      <c r="I27" s="5">
        <f>I24*0.102</f>
        <v>39780</v>
      </c>
      <c r="J27" s="17"/>
    </row>
    <row r="28" spans="1:10">
      <c r="A28" s="18">
        <v>5250</v>
      </c>
      <c r="B28" s="19" t="s">
        <v>146</v>
      </c>
      <c r="C28" s="60">
        <v>9000</v>
      </c>
      <c r="D28" s="60">
        <v>8866</v>
      </c>
      <c r="E28" s="128">
        <v>0</v>
      </c>
      <c r="F28" s="5">
        <v>8760</v>
      </c>
      <c r="G28" s="5">
        <v>0</v>
      </c>
      <c r="H28" s="5">
        <v>14719</v>
      </c>
      <c r="I28" s="5">
        <v>0</v>
      </c>
      <c r="J28" s="17"/>
    </row>
    <row r="29" spans="1:10">
      <c r="A29" s="18">
        <v>5270</v>
      </c>
      <c r="B29" s="132" t="s">
        <v>147</v>
      </c>
      <c r="C29" s="61">
        <v>4500</v>
      </c>
      <c r="D29" s="61">
        <v>4026</v>
      </c>
      <c r="E29" s="128">
        <v>0</v>
      </c>
      <c r="F29" s="5">
        <v>4392</v>
      </c>
      <c r="G29" s="5">
        <v>0</v>
      </c>
      <c r="H29" s="5">
        <v>4392</v>
      </c>
      <c r="I29" s="5">
        <v>0</v>
      </c>
      <c r="J29" s="17"/>
    </row>
    <row r="30" spans="1:10">
      <c r="A30" s="18">
        <v>5290</v>
      </c>
      <c r="B30" s="132" t="s">
        <v>148</v>
      </c>
      <c r="C30" s="61">
        <v>0</v>
      </c>
      <c r="D30" s="61">
        <v>-12892</v>
      </c>
      <c r="E30" s="128">
        <v>0</v>
      </c>
      <c r="F30" s="4"/>
      <c r="G30" s="5">
        <v>0</v>
      </c>
      <c r="H30" s="127">
        <v>-14719</v>
      </c>
      <c r="I30" s="5">
        <v>0</v>
      </c>
      <c r="J30" s="17"/>
    </row>
    <row r="31" spans="1:10">
      <c r="A31" s="18">
        <v>5310</v>
      </c>
      <c r="B31" s="132" t="s">
        <v>208</v>
      </c>
      <c r="C31" s="61"/>
      <c r="D31" s="61">
        <v>-79.2</v>
      </c>
      <c r="E31" s="128"/>
      <c r="F31" s="4"/>
      <c r="G31" s="5"/>
      <c r="H31" s="127"/>
      <c r="I31" s="5"/>
      <c r="J31" s="17"/>
    </row>
    <row r="32" spans="1:10">
      <c r="A32" s="18">
        <v>5330</v>
      </c>
      <c r="B32" s="132" t="s">
        <v>149</v>
      </c>
      <c r="C32" s="61">
        <v>0</v>
      </c>
      <c r="D32" s="139"/>
      <c r="E32" s="128">
        <v>0</v>
      </c>
      <c r="F32" s="4"/>
      <c r="G32" s="5">
        <v>0</v>
      </c>
      <c r="H32" s="5">
        <v>2000</v>
      </c>
      <c r="I32" s="5">
        <v>0</v>
      </c>
      <c r="J32" s="17"/>
    </row>
    <row r="33" spans="1:10">
      <c r="A33" s="18">
        <v>5350</v>
      </c>
      <c r="B33" s="132" t="s">
        <v>150</v>
      </c>
      <c r="C33" s="61">
        <v>0</v>
      </c>
      <c r="D33" s="61">
        <v>-7298</v>
      </c>
      <c r="E33" s="128">
        <v>0</v>
      </c>
      <c r="F33" s="4"/>
      <c r="G33" s="5">
        <v>0</v>
      </c>
      <c r="H33" s="5">
        <v>0</v>
      </c>
      <c r="I33" s="5">
        <v>0</v>
      </c>
      <c r="J33" s="17"/>
    </row>
    <row r="34" spans="1:10">
      <c r="A34" s="18">
        <v>5400</v>
      </c>
      <c r="B34" s="19" t="s">
        <v>34</v>
      </c>
      <c r="C34" s="60">
        <f>C24*0.141</f>
        <v>59219.999999999993</v>
      </c>
      <c r="D34" s="60">
        <v>57969.39</v>
      </c>
      <c r="E34" s="128">
        <f>E24*0.141</f>
        <v>59219.999999999993</v>
      </c>
      <c r="F34" s="5">
        <v>53202.6</v>
      </c>
      <c r="G34" s="5">
        <f>G24*0.141</f>
        <v>57104.999999999993</v>
      </c>
      <c r="H34" s="5">
        <v>52495.199999999997</v>
      </c>
      <c r="I34" s="5">
        <f>I24*0.141</f>
        <v>54989.999999999993</v>
      </c>
      <c r="J34" s="17"/>
    </row>
    <row r="35" spans="1:10">
      <c r="A35" s="18">
        <v>5411</v>
      </c>
      <c r="B35" s="19" t="s">
        <v>151</v>
      </c>
      <c r="C35" s="60">
        <f>ROUND(C27*0.141,0)</f>
        <v>6040</v>
      </c>
      <c r="D35" s="60">
        <v>2869.51</v>
      </c>
      <c r="E35" s="128">
        <f t="shared" ref="E35" si="0">ROUND(E27*0.141,0)</f>
        <v>6040</v>
      </c>
      <c r="F35" s="5">
        <v>6131.76</v>
      </c>
      <c r="G35" s="5">
        <f>ROUND(G27*0.141,0)</f>
        <v>5825</v>
      </c>
      <c r="H35" s="5">
        <v>6136.34</v>
      </c>
      <c r="I35" s="5">
        <f>ROUND(I27*0.141,0)</f>
        <v>5609</v>
      </c>
      <c r="J35" s="17"/>
    </row>
    <row r="36" spans="1:10">
      <c r="A36" s="18">
        <v>5510</v>
      </c>
      <c r="B36" s="19" t="s">
        <v>152</v>
      </c>
      <c r="C36" s="60">
        <v>2000</v>
      </c>
      <c r="D36" s="60"/>
      <c r="E36" s="128">
        <v>2000</v>
      </c>
      <c r="F36" s="4"/>
      <c r="G36" s="5">
        <v>0</v>
      </c>
      <c r="H36" s="5">
        <v>0</v>
      </c>
      <c r="I36" s="5">
        <v>1500</v>
      </c>
      <c r="J36" s="17"/>
    </row>
    <row r="37" spans="1:10">
      <c r="A37" s="18">
        <v>5800</v>
      </c>
      <c r="B37" s="19" t="s">
        <v>153</v>
      </c>
      <c r="C37" s="60">
        <v>0</v>
      </c>
      <c r="D37" s="60"/>
      <c r="E37" s="128">
        <v>0</v>
      </c>
      <c r="F37" s="4"/>
      <c r="G37" s="5">
        <v>0</v>
      </c>
      <c r="H37" s="127">
        <v>-8944</v>
      </c>
      <c r="I37" s="5">
        <v>0</v>
      </c>
      <c r="J37" s="17"/>
    </row>
    <row r="38" spans="1:10">
      <c r="A38" s="18">
        <v>5900</v>
      </c>
      <c r="B38" s="19" t="s">
        <v>36</v>
      </c>
      <c r="C38" s="60">
        <v>1000</v>
      </c>
      <c r="D38" s="60"/>
      <c r="E38" s="128">
        <v>1000</v>
      </c>
      <c r="F38" s="4"/>
      <c r="G38" s="5">
        <v>1000</v>
      </c>
      <c r="H38" s="5">
        <v>0</v>
      </c>
      <c r="I38" s="5">
        <v>1000</v>
      </c>
      <c r="J38" s="17"/>
    </row>
    <row r="39" spans="1:10">
      <c r="A39" s="18">
        <v>5945</v>
      </c>
      <c r="B39" s="19" t="s">
        <v>37</v>
      </c>
      <c r="C39" s="60">
        <v>10000</v>
      </c>
      <c r="D39" s="60">
        <v>8360.5300000000007</v>
      </c>
      <c r="E39" s="128">
        <v>10000</v>
      </c>
      <c r="F39" s="5">
        <v>8208</v>
      </c>
      <c r="G39" s="5">
        <v>12000</v>
      </c>
      <c r="H39" s="5">
        <v>14719</v>
      </c>
      <c r="I39" s="5">
        <v>12000</v>
      </c>
      <c r="J39" s="17"/>
    </row>
    <row r="40" spans="1:10">
      <c r="A40" s="20">
        <v>5990</v>
      </c>
      <c r="B40" s="22" t="s">
        <v>38</v>
      </c>
      <c r="C40" s="137">
        <v>5000</v>
      </c>
      <c r="D40" s="137"/>
      <c r="E40" s="133">
        <v>5000</v>
      </c>
      <c r="F40" s="9">
        <v>38.35</v>
      </c>
      <c r="G40" s="9">
        <v>0</v>
      </c>
      <c r="H40" s="9">
        <v>11026.55</v>
      </c>
      <c r="I40" s="9">
        <v>0</v>
      </c>
      <c r="J40" s="17"/>
    </row>
    <row r="41" spans="1:10" s="90" customFormat="1">
      <c r="A41" s="217" t="s">
        <v>39</v>
      </c>
      <c r="B41" s="218"/>
      <c r="C41" s="136">
        <f t="shared" ref="C41:I41" si="1">SUM(C24:C40)</f>
        <v>559600</v>
      </c>
      <c r="D41" s="154">
        <f t="shared" si="1"/>
        <v>479560.29000000004</v>
      </c>
      <c r="E41" s="131">
        <f t="shared" si="1"/>
        <v>546100</v>
      </c>
      <c r="F41" s="11">
        <f t="shared" si="1"/>
        <v>488617.87</v>
      </c>
      <c r="G41" s="11">
        <f t="shared" si="1"/>
        <v>522240</v>
      </c>
      <c r="H41" s="11">
        <f t="shared" si="1"/>
        <v>488012.16</v>
      </c>
      <c r="I41" s="11">
        <f t="shared" si="1"/>
        <v>504879</v>
      </c>
      <c r="J41" s="158"/>
    </row>
    <row r="42" spans="1:10">
      <c r="A42" s="17"/>
      <c r="B42" s="17"/>
      <c r="C42" s="71"/>
      <c r="D42" s="71"/>
      <c r="E42" s="126"/>
      <c r="F42" s="4"/>
      <c r="G42" s="4"/>
      <c r="H42" s="4"/>
      <c r="I42" s="4"/>
      <c r="J42" s="17"/>
    </row>
    <row r="43" spans="1:10" s="90" customFormat="1">
      <c r="A43" s="219" t="s">
        <v>40</v>
      </c>
      <c r="B43" s="218"/>
      <c r="C43" s="136"/>
      <c r="D43" s="154"/>
      <c r="E43" s="157"/>
      <c r="F43" s="10"/>
      <c r="G43" s="10"/>
      <c r="H43" s="10"/>
      <c r="I43" s="10"/>
      <c r="J43" s="158"/>
    </row>
    <row r="44" spans="1:10">
      <c r="A44" s="18">
        <v>6000</v>
      </c>
      <c r="B44" s="23" t="s">
        <v>41</v>
      </c>
      <c r="C44" s="60">
        <v>0</v>
      </c>
      <c r="D44" s="60"/>
      <c r="E44" s="126"/>
      <c r="F44" s="5">
        <v>0</v>
      </c>
      <c r="G44" s="5">
        <v>0</v>
      </c>
      <c r="H44" s="5">
        <v>0</v>
      </c>
      <c r="I44" s="5">
        <v>0</v>
      </c>
      <c r="J44" s="17"/>
    </row>
    <row r="45" spans="1:10">
      <c r="A45" s="86">
        <v>6010</v>
      </c>
      <c r="B45" s="87" t="s">
        <v>42</v>
      </c>
      <c r="C45" s="106">
        <v>0</v>
      </c>
      <c r="D45" s="106"/>
      <c r="E45" s="150">
        <v>0</v>
      </c>
      <c r="F45" s="144">
        <v>19929.8</v>
      </c>
      <c r="G45" s="144">
        <v>75000</v>
      </c>
      <c r="H45" s="144">
        <v>128621.58</v>
      </c>
      <c r="I45" s="144">
        <v>75000</v>
      </c>
      <c r="J45" s="17"/>
    </row>
    <row r="46" spans="1:10">
      <c r="A46" s="145">
        <v>6015</v>
      </c>
      <c r="B46" s="152" t="s">
        <v>179</v>
      </c>
      <c r="C46" s="147">
        <v>0</v>
      </c>
      <c r="D46" s="147">
        <v>6901</v>
      </c>
      <c r="E46" s="151"/>
      <c r="F46" s="149"/>
      <c r="G46" s="149"/>
      <c r="H46" s="149"/>
      <c r="I46" s="149"/>
      <c r="J46" s="17"/>
    </row>
    <row r="47" spans="1:10" s="90" customFormat="1">
      <c r="A47" s="217" t="s">
        <v>43</v>
      </c>
      <c r="B47" s="218"/>
      <c r="C47" s="136">
        <f>SUM(C44:C46)</f>
        <v>0</v>
      </c>
      <c r="D47" s="154">
        <f>SUM(D44:D46)</f>
        <v>6901</v>
      </c>
      <c r="E47" s="131">
        <f>SUM(E44:E45)</f>
        <v>0</v>
      </c>
      <c r="F47" s="11">
        <f>SUM(F44:F45)</f>
        <v>19929.8</v>
      </c>
      <c r="G47" s="11">
        <f>G45</f>
        <v>75000</v>
      </c>
      <c r="H47" s="11">
        <f>SUM(H44:H45)</f>
        <v>128621.58</v>
      </c>
      <c r="I47" s="11">
        <f>I45</f>
        <v>75000</v>
      </c>
      <c r="J47" s="158"/>
    </row>
    <row r="48" spans="1:10">
      <c r="A48" s="17"/>
      <c r="B48" s="17"/>
      <c r="C48" s="71"/>
      <c r="D48" s="71"/>
      <c r="E48" s="126"/>
      <c r="F48" s="4"/>
      <c r="G48" s="4"/>
      <c r="H48" s="4"/>
      <c r="I48" s="4"/>
      <c r="J48" s="17"/>
    </row>
    <row r="49" spans="1:10">
      <c r="A49" s="219" t="s">
        <v>44</v>
      </c>
      <c r="B49" s="223"/>
      <c r="C49" s="155"/>
      <c r="D49" s="138"/>
      <c r="E49" s="130"/>
      <c r="F49" s="8"/>
      <c r="G49" s="8"/>
      <c r="H49" s="8"/>
      <c r="I49" s="8"/>
      <c r="J49" s="17"/>
    </row>
    <row r="50" spans="1:10">
      <c r="A50" s="18">
        <v>4110</v>
      </c>
      <c r="B50" s="19" t="s">
        <v>45</v>
      </c>
      <c r="C50" s="60">
        <v>0</v>
      </c>
      <c r="D50" s="60"/>
      <c r="E50" s="126"/>
      <c r="F50" s="4"/>
      <c r="G50" s="5">
        <v>0</v>
      </c>
      <c r="H50" s="5">
        <v>2762</v>
      </c>
      <c r="I50" s="5">
        <v>0</v>
      </c>
      <c r="J50" s="17"/>
    </row>
    <row r="51" spans="1:10">
      <c r="A51" s="18">
        <v>4120</v>
      </c>
      <c r="B51" s="19" t="s">
        <v>154</v>
      </c>
      <c r="C51" s="60">
        <v>8000</v>
      </c>
      <c r="D51" s="60">
        <v>7872</v>
      </c>
      <c r="E51" s="126"/>
      <c r="F51" s="4"/>
      <c r="G51" s="5">
        <v>4500</v>
      </c>
      <c r="H51" s="5">
        <v>0</v>
      </c>
      <c r="I51" s="5">
        <v>0</v>
      </c>
      <c r="J51" s="17"/>
    </row>
    <row r="52" spans="1:10">
      <c r="A52" s="18">
        <v>4150</v>
      </c>
      <c r="B52" s="19" t="s">
        <v>47</v>
      </c>
      <c r="C52" s="60">
        <v>0</v>
      </c>
      <c r="D52" s="60"/>
      <c r="E52" s="126"/>
      <c r="F52" s="4"/>
      <c r="G52" s="5">
        <v>0</v>
      </c>
      <c r="H52" s="5">
        <v>0</v>
      </c>
      <c r="I52" s="5">
        <v>0</v>
      </c>
      <c r="J52" s="129"/>
    </row>
    <row r="53" spans="1:10">
      <c r="A53" s="18">
        <v>4200</v>
      </c>
      <c r="B53" s="19" t="s">
        <v>48</v>
      </c>
      <c r="C53" s="60">
        <v>2400</v>
      </c>
      <c r="D53" s="60">
        <v>2400</v>
      </c>
      <c r="E53" s="126"/>
      <c r="F53" s="5">
        <v>2400</v>
      </c>
      <c r="G53" s="5">
        <v>3500</v>
      </c>
      <c r="H53" s="5">
        <v>0</v>
      </c>
      <c r="I53" s="5">
        <v>3500</v>
      </c>
      <c r="J53" s="17"/>
    </row>
    <row r="54" spans="1:10">
      <c r="A54" s="18">
        <v>4300</v>
      </c>
      <c r="B54" s="19" t="s">
        <v>49</v>
      </c>
      <c r="C54" s="60">
        <v>4000</v>
      </c>
      <c r="D54" s="60"/>
      <c r="E54" s="128">
        <v>4000</v>
      </c>
      <c r="F54" s="4"/>
      <c r="G54" s="5">
        <v>0</v>
      </c>
      <c r="H54" s="5">
        <v>1000</v>
      </c>
      <c r="I54" s="5">
        <v>0</v>
      </c>
      <c r="J54" s="17"/>
    </row>
    <row r="55" spans="1:10">
      <c r="A55" s="18">
        <v>4500</v>
      </c>
      <c r="B55" s="19" t="s">
        <v>50</v>
      </c>
      <c r="C55" s="60">
        <v>5000</v>
      </c>
      <c r="D55" s="60"/>
      <c r="E55" s="128">
        <v>5000</v>
      </c>
      <c r="F55" s="4"/>
      <c r="G55" s="5">
        <v>5000</v>
      </c>
      <c r="H55" s="5">
        <v>1000</v>
      </c>
      <c r="I55" s="5">
        <v>5000</v>
      </c>
      <c r="J55" s="17"/>
    </row>
    <row r="56" spans="1:10">
      <c r="A56" s="18">
        <v>4510</v>
      </c>
      <c r="B56" s="19" t="s">
        <v>51</v>
      </c>
      <c r="C56" s="60">
        <v>0</v>
      </c>
      <c r="D56" s="60">
        <v>571</v>
      </c>
      <c r="E56" s="126"/>
      <c r="F56" s="4"/>
      <c r="G56" s="5">
        <v>0</v>
      </c>
      <c r="H56" s="5">
        <v>180</v>
      </c>
      <c r="I56" s="5">
        <v>0</v>
      </c>
      <c r="J56" s="17"/>
    </row>
    <row r="57" spans="1:10">
      <c r="A57" s="18">
        <v>4590</v>
      </c>
      <c r="B57" s="19" t="s">
        <v>52</v>
      </c>
      <c r="C57" s="60">
        <v>0</v>
      </c>
      <c r="D57" s="60"/>
      <c r="E57" s="126"/>
      <c r="F57" s="4"/>
      <c r="G57" s="5">
        <v>0</v>
      </c>
      <c r="H57" s="5">
        <v>70269.5</v>
      </c>
      <c r="I57" s="5">
        <v>0</v>
      </c>
      <c r="J57" s="17"/>
    </row>
    <row r="58" spans="1:10">
      <c r="A58" s="18">
        <v>4610</v>
      </c>
      <c r="B58" s="19" t="s">
        <v>53</v>
      </c>
      <c r="C58" s="60">
        <v>0</v>
      </c>
      <c r="D58" s="60">
        <v>4749.25</v>
      </c>
      <c r="E58" s="126"/>
      <c r="F58" s="4"/>
      <c r="G58" s="4"/>
      <c r="H58" s="4"/>
      <c r="I58" s="4"/>
      <c r="J58" s="17"/>
    </row>
    <row r="59" spans="1:10">
      <c r="A59" s="18">
        <v>4700</v>
      </c>
      <c r="B59" s="19" t="s">
        <v>54</v>
      </c>
      <c r="C59" s="60">
        <v>0</v>
      </c>
      <c r="D59" s="60"/>
      <c r="E59" s="126"/>
      <c r="F59" s="4"/>
      <c r="G59" s="5">
        <v>0</v>
      </c>
      <c r="H59" s="5">
        <v>0</v>
      </c>
      <c r="I59" s="5">
        <v>0</v>
      </c>
      <c r="J59" s="17"/>
    </row>
    <row r="60" spans="1:10">
      <c r="A60" s="18">
        <v>4800</v>
      </c>
      <c r="B60" s="19" t="s">
        <v>155</v>
      </c>
      <c r="C60" s="60">
        <v>0</v>
      </c>
      <c r="D60" s="60">
        <v>9792.0400000000009</v>
      </c>
      <c r="E60" s="126"/>
      <c r="F60" s="5">
        <v>229604.45</v>
      </c>
      <c r="G60" s="5">
        <v>10000</v>
      </c>
      <c r="H60" s="5">
        <v>3600</v>
      </c>
      <c r="I60" s="5">
        <v>5000</v>
      </c>
      <c r="J60" s="17"/>
    </row>
    <row r="61" spans="1:10">
      <c r="A61" s="18">
        <v>4990</v>
      </c>
      <c r="B61" s="19" t="s">
        <v>56</v>
      </c>
      <c r="C61" s="60">
        <v>10000</v>
      </c>
      <c r="D61" s="60">
        <v>9559</v>
      </c>
      <c r="E61" s="128">
        <v>10000</v>
      </c>
      <c r="F61" s="5">
        <v>11467.28</v>
      </c>
      <c r="G61" s="5">
        <v>10000</v>
      </c>
      <c r="H61" s="5">
        <v>714.58</v>
      </c>
      <c r="I61" s="5">
        <v>20000</v>
      </c>
      <c r="J61" s="17"/>
    </row>
    <row r="62" spans="1:10">
      <c r="A62" s="18">
        <v>6110</v>
      </c>
      <c r="B62" s="19" t="s">
        <v>57</v>
      </c>
      <c r="C62" s="60">
        <v>2000</v>
      </c>
      <c r="D62" s="60"/>
      <c r="E62" s="128">
        <v>2000</v>
      </c>
      <c r="F62" s="5">
        <v>122.88</v>
      </c>
      <c r="G62" s="5">
        <v>1000</v>
      </c>
      <c r="H62" s="5">
        <v>0</v>
      </c>
      <c r="I62" s="5">
        <v>1000</v>
      </c>
      <c r="J62" s="17"/>
    </row>
    <row r="63" spans="1:10">
      <c r="A63" s="18">
        <v>6300</v>
      </c>
      <c r="B63" s="19" t="s">
        <v>58</v>
      </c>
      <c r="C63" s="60">
        <v>0</v>
      </c>
      <c r="D63" s="60"/>
      <c r="E63" s="128">
        <v>70000</v>
      </c>
      <c r="F63" s="5">
        <v>10625</v>
      </c>
      <c r="G63" s="5">
        <v>50000</v>
      </c>
      <c r="H63" s="5">
        <v>0</v>
      </c>
      <c r="I63" s="5">
        <v>0</v>
      </c>
      <c r="J63" s="129"/>
    </row>
    <row r="64" spans="1:10">
      <c r="A64" s="18">
        <v>6320</v>
      </c>
      <c r="B64" s="19" t="s">
        <v>156</v>
      </c>
      <c r="C64" s="60">
        <v>0</v>
      </c>
      <c r="D64" s="60"/>
      <c r="E64" s="126"/>
      <c r="F64" s="5">
        <v>1996.25</v>
      </c>
      <c r="G64" s="5">
        <v>0</v>
      </c>
      <c r="H64" s="5">
        <v>0</v>
      </c>
      <c r="I64" s="5">
        <v>0</v>
      </c>
      <c r="J64" s="17"/>
    </row>
    <row r="65" spans="1:10">
      <c r="A65" s="18">
        <v>6340</v>
      </c>
      <c r="B65" s="19" t="s">
        <v>157</v>
      </c>
      <c r="C65" s="60">
        <v>0</v>
      </c>
      <c r="D65" s="60">
        <v>5406.84</v>
      </c>
      <c r="E65" s="126"/>
      <c r="F65" s="4"/>
      <c r="G65" s="4"/>
      <c r="H65" s="4"/>
      <c r="I65" s="4"/>
      <c r="J65" s="17"/>
    </row>
    <row r="66" spans="1:10">
      <c r="A66" s="18">
        <v>6390</v>
      </c>
      <c r="B66" s="19" t="s">
        <v>158</v>
      </c>
      <c r="C66" s="60">
        <v>0</v>
      </c>
      <c r="D66" s="60"/>
      <c r="E66" s="126"/>
      <c r="F66" s="5">
        <v>2435</v>
      </c>
      <c r="G66" s="5">
        <v>0</v>
      </c>
      <c r="H66" s="5">
        <v>0</v>
      </c>
      <c r="I66" s="5">
        <v>0</v>
      </c>
      <c r="J66" s="17"/>
    </row>
    <row r="67" spans="1:10">
      <c r="A67" s="18">
        <v>6420</v>
      </c>
      <c r="B67" s="19" t="s">
        <v>62</v>
      </c>
      <c r="C67" s="60">
        <v>0</v>
      </c>
      <c r="D67" s="60"/>
      <c r="E67" s="126"/>
      <c r="F67" s="4"/>
      <c r="G67" s="5">
        <v>2000</v>
      </c>
      <c r="H67" s="5">
        <v>0</v>
      </c>
      <c r="I67" s="5">
        <v>0</v>
      </c>
      <c r="J67" s="17"/>
    </row>
    <row r="68" spans="1:10">
      <c r="A68" s="18">
        <v>6440</v>
      </c>
      <c r="B68" s="19" t="s">
        <v>159</v>
      </c>
      <c r="C68" s="60">
        <v>5000</v>
      </c>
      <c r="D68" s="60"/>
      <c r="E68" s="128">
        <v>5000</v>
      </c>
      <c r="F68" s="4"/>
      <c r="G68" s="4"/>
      <c r="H68" s="4"/>
      <c r="I68" s="4"/>
      <c r="J68" s="17"/>
    </row>
    <row r="69" spans="1:10">
      <c r="A69" s="18">
        <v>6490</v>
      </c>
      <c r="B69" s="19" t="s">
        <v>180</v>
      </c>
      <c r="C69" s="60">
        <v>0</v>
      </c>
      <c r="D69" s="60">
        <v>1100</v>
      </c>
      <c r="E69" s="128"/>
      <c r="F69" s="4"/>
      <c r="G69" s="4"/>
      <c r="H69" s="4"/>
      <c r="I69" s="4"/>
      <c r="J69" s="17"/>
    </row>
    <row r="70" spans="1:10">
      <c r="A70" s="18">
        <v>6540</v>
      </c>
      <c r="B70" s="19" t="s">
        <v>64</v>
      </c>
      <c r="C70" s="60">
        <v>5000</v>
      </c>
      <c r="D70" s="60">
        <v>13880.73</v>
      </c>
      <c r="E70" s="128">
        <v>5000</v>
      </c>
      <c r="F70" s="5">
        <v>0</v>
      </c>
      <c r="G70" s="5">
        <v>7000</v>
      </c>
      <c r="H70" s="5">
        <v>699</v>
      </c>
      <c r="I70" s="5">
        <v>0</v>
      </c>
      <c r="J70" s="17"/>
    </row>
    <row r="71" spans="1:10">
      <c r="A71" s="18">
        <v>6550</v>
      </c>
      <c r="B71" s="19" t="s">
        <v>65</v>
      </c>
      <c r="C71" s="60">
        <v>25000</v>
      </c>
      <c r="D71" s="60">
        <v>5061.1099999999997</v>
      </c>
      <c r="E71" s="126"/>
      <c r="F71" s="5">
        <v>3387</v>
      </c>
      <c r="G71" s="5">
        <v>10000</v>
      </c>
      <c r="H71" s="5">
        <v>119</v>
      </c>
      <c r="I71" s="5">
        <v>2500</v>
      </c>
      <c r="J71" s="17"/>
    </row>
    <row r="72" spans="1:10">
      <c r="A72" s="18">
        <v>6570</v>
      </c>
      <c r="B72" s="19" t="s">
        <v>181</v>
      </c>
      <c r="C72" s="60">
        <v>0</v>
      </c>
      <c r="D72" s="60">
        <v>1536</v>
      </c>
      <c r="E72" s="126"/>
      <c r="F72" s="5"/>
      <c r="G72" s="5"/>
      <c r="H72" s="5"/>
      <c r="I72" s="5"/>
      <c r="J72" s="17"/>
    </row>
    <row r="73" spans="1:10">
      <c r="A73" s="18">
        <v>6620</v>
      </c>
      <c r="B73" s="19" t="s">
        <v>160</v>
      </c>
      <c r="C73" s="60">
        <v>0</v>
      </c>
      <c r="D73" s="60"/>
      <c r="E73" s="126"/>
      <c r="F73" s="4"/>
      <c r="G73" s="5">
        <v>0</v>
      </c>
      <c r="H73" s="5">
        <v>0</v>
      </c>
      <c r="I73" s="5">
        <v>0</v>
      </c>
      <c r="J73" s="17"/>
    </row>
    <row r="74" spans="1:10">
      <c r="A74" s="18">
        <v>6700</v>
      </c>
      <c r="B74" s="19" t="s">
        <v>67</v>
      </c>
      <c r="C74" s="60">
        <v>95000</v>
      </c>
      <c r="D74" s="60">
        <v>95006.25</v>
      </c>
      <c r="E74" s="128">
        <v>80000</v>
      </c>
      <c r="F74" s="5">
        <v>77093.75</v>
      </c>
      <c r="G74" s="5">
        <v>80000</v>
      </c>
      <c r="H74" s="5">
        <v>79906.25</v>
      </c>
      <c r="I74" s="5">
        <v>70000</v>
      </c>
      <c r="J74" s="17"/>
    </row>
    <row r="75" spans="1:10">
      <c r="A75" s="18">
        <v>6712</v>
      </c>
      <c r="B75" s="19" t="s">
        <v>68</v>
      </c>
      <c r="C75" s="60">
        <v>475000</v>
      </c>
      <c r="D75" s="60">
        <v>495748</v>
      </c>
      <c r="E75" s="128">
        <v>400000</v>
      </c>
      <c r="F75" s="5">
        <v>410794</v>
      </c>
      <c r="G75" s="5">
        <v>350000</v>
      </c>
      <c r="H75" s="5">
        <v>356288</v>
      </c>
      <c r="I75" s="5">
        <v>300000</v>
      </c>
      <c r="J75" s="17"/>
    </row>
    <row r="76" spans="1:10">
      <c r="A76" s="18">
        <v>6730</v>
      </c>
      <c r="B76" s="19" t="s">
        <v>69</v>
      </c>
      <c r="C76" s="60">
        <v>0</v>
      </c>
      <c r="D76" s="60"/>
      <c r="E76" s="126"/>
      <c r="F76" s="4"/>
      <c r="G76" s="4"/>
      <c r="H76" s="4"/>
      <c r="I76" s="4"/>
      <c r="J76" s="17"/>
    </row>
    <row r="77" spans="1:10">
      <c r="A77" s="18">
        <v>6790</v>
      </c>
      <c r="B77" s="19" t="s">
        <v>161</v>
      </c>
      <c r="C77" s="60">
        <v>0</v>
      </c>
      <c r="D77" s="60">
        <v>2000</v>
      </c>
      <c r="E77" s="126"/>
      <c r="F77" s="4"/>
      <c r="G77" s="5">
        <v>10000</v>
      </c>
      <c r="H77" s="127">
        <v>-20412.189999999999</v>
      </c>
      <c r="I77" s="5">
        <v>5000</v>
      </c>
      <c r="J77" s="17"/>
    </row>
    <row r="78" spans="1:10">
      <c r="A78" s="18">
        <v>6800</v>
      </c>
      <c r="B78" s="19" t="s">
        <v>71</v>
      </c>
      <c r="C78" s="60">
        <v>6000</v>
      </c>
      <c r="D78" s="60">
        <v>5973.5</v>
      </c>
      <c r="E78" s="128">
        <v>6000</v>
      </c>
      <c r="F78" s="5">
        <v>3701.95</v>
      </c>
      <c r="G78" s="5">
        <v>6000</v>
      </c>
      <c r="H78" s="5">
        <v>1187</v>
      </c>
      <c r="I78" s="5">
        <v>2500</v>
      </c>
      <c r="J78" s="17"/>
    </row>
    <row r="79" spans="1:10">
      <c r="A79" s="18">
        <v>6810</v>
      </c>
      <c r="B79" s="19" t="s">
        <v>72</v>
      </c>
      <c r="C79" s="60">
        <v>15000</v>
      </c>
      <c r="D79" s="60">
        <v>16675</v>
      </c>
      <c r="E79" s="128">
        <v>10000</v>
      </c>
      <c r="F79" s="5">
        <v>1306.67</v>
      </c>
      <c r="G79" s="5">
        <v>40000</v>
      </c>
      <c r="H79" s="5">
        <v>28730.91</v>
      </c>
      <c r="I79" s="5">
        <v>1500</v>
      </c>
      <c r="J79" s="17"/>
    </row>
    <row r="80" spans="1:10">
      <c r="A80" s="18">
        <v>6811</v>
      </c>
      <c r="B80" s="19" t="s">
        <v>73</v>
      </c>
      <c r="C80" s="60"/>
      <c r="D80" s="60">
        <v>38635.97</v>
      </c>
      <c r="E80" s="128">
        <v>80000</v>
      </c>
      <c r="F80" s="5">
        <v>74635.31</v>
      </c>
      <c r="G80" s="5">
        <v>8000</v>
      </c>
      <c r="H80" s="5">
        <v>10680.95</v>
      </c>
      <c r="I80" s="5">
        <v>22500</v>
      </c>
      <c r="J80" s="17"/>
    </row>
    <row r="81" spans="1:10">
      <c r="A81" s="18">
        <v>6820</v>
      </c>
      <c r="B81" s="19" t="s">
        <v>74</v>
      </c>
      <c r="C81" s="60">
        <v>20000</v>
      </c>
      <c r="D81" s="60">
        <v>8562.5</v>
      </c>
      <c r="E81" s="128">
        <v>20000</v>
      </c>
      <c r="F81" s="4"/>
      <c r="G81" s="5">
        <v>40000</v>
      </c>
      <c r="H81" s="5">
        <v>7481</v>
      </c>
      <c r="I81" s="5">
        <v>10000</v>
      </c>
      <c r="J81" s="17"/>
    </row>
    <row r="82" spans="1:10">
      <c r="A82" s="18">
        <v>6840</v>
      </c>
      <c r="B82" s="19" t="s">
        <v>75</v>
      </c>
      <c r="C82" s="60">
        <v>1000</v>
      </c>
      <c r="D82" s="60"/>
      <c r="E82" s="128">
        <v>1000</v>
      </c>
      <c r="F82" s="5">
        <v>299</v>
      </c>
      <c r="G82" s="5">
        <v>500</v>
      </c>
      <c r="H82" s="5">
        <v>0</v>
      </c>
      <c r="I82" s="5">
        <v>0</v>
      </c>
      <c r="J82" s="17"/>
    </row>
    <row r="83" spans="1:10">
      <c r="A83" s="18">
        <v>6860</v>
      </c>
      <c r="B83" s="19" t="s">
        <v>76</v>
      </c>
      <c r="C83" s="60">
        <v>10000</v>
      </c>
      <c r="D83" s="60">
        <v>11220.9</v>
      </c>
      <c r="E83" s="128">
        <v>5000</v>
      </c>
      <c r="F83" s="5">
        <v>1800</v>
      </c>
      <c r="G83" s="5">
        <v>5000</v>
      </c>
      <c r="H83" s="5">
        <v>8550</v>
      </c>
      <c r="I83" s="5">
        <v>10000</v>
      </c>
      <c r="J83" s="17"/>
    </row>
    <row r="84" spans="1:10">
      <c r="A84" s="18">
        <v>6900</v>
      </c>
      <c r="B84" s="19" t="s">
        <v>77</v>
      </c>
      <c r="C84" s="60">
        <v>7500</v>
      </c>
      <c r="D84" s="60">
        <v>7240.97</v>
      </c>
      <c r="E84" s="128">
        <v>6000</v>
      </c>
      <c r="F84" s="5">
        <v>5408.72</v>
      </c>
      <c r="G84" s="5">
        <v>6000</v>
      </c>
      <c r="H84" s="5">
        <v>4200</v>
      </c>
      <c r="I84" s="5">
        <v>4000</v>
      </c>
      <c r="J84" s="17"/>
    </row>
    <row r="85" spans="1:10">
      <c r="A85" s="18">
        <v>6940</v>
      </c>
      <c r="B85" s="19" t="s">
        <v>78</v>
      </c>
      <c r="C85" s="60">
        <v>5000</v>
      </c>
      <c r="D85" s="60">
        <v>1975.4</v>
      </c>
      <c r="E85" s="128">
        <v>5000</v>
      </c>
      <c r="F85" s="5">
        <v>3719.69</v>
      </c>
      <c r="G85" s="5">
        <v>5000</v>
      </c>
      <c r="H85" s="5">
        <v>812.5</v>
      </c>
      <c r="I85" s="5">
        <v>5000</v>
      </c>
      <c r="J85" s="17"/>
    </row>
    <row r="86" spans="1:10">
      <c r="A86" s="18">
        <v>7100</v>
      </c>
      <c r="B86" s="19" t="s">
        <v>79</v>
      </c>
      <c r="C86" s="60">
        <v>0</v>
      </c>
      <c r="D86" s="60">
        <v>79.2</v>
      </c>
      <c r="E86" s="126"/>
      <c r="F86" s="5">
        <v>348.58</v>
      </c>
      <c r="G86" s="5">
        <v>0</v>
      </c>
      <c r="H86" s="5">
        <v>0</v>
      </c>
      <c r="I86" s="5">
        <v>0</v>
      </c>
      <c r="J86" s="17"/>
    </row>
    <row r="87" spans="1:10">
      <c r="A87" s="18">
        <v>7110</v>
      </c>
      <c r="B87" s="19" t="s">
        <v>80</v>
      </c>
      <c r="C87" s="60">
        <v>0</v>
      </c>
      <c r="D87" s="60"/>
      <c r="E87" s="126"/>
      <c r="F87" s="4"/>
      <c r="G87" s="5">
        <v>0</v>
      </c>
      <c r="H87" s="5">
        <v>0</v>
      </c>
      <c r="I87" s="5">
        <v>0</v>
      </c>
      <c r="J87" s="17"/>
    </row>
    <row r="88" spans="1:10">
      <c r="A88" s="18">
        <v>7140</v>
      </c>
      <c r="B88" s="19" t="s">
        <v>81</v>
      </c>
      <c r="C88" s="60">
        <v>0</v>
      </c>
      <c r="D88" s="60">
        <v>8515</v>
      </c>
      <c r="E88" s="126"/>
      <c r="F88" s="5">
        <v>746</v>
      </c>
      <c r="G88" s="5">
        <v>0</v>
      </c>
      <c r="H88" s="5">
        <v>13544.68</v>
      </c>
      <c r="I88" s="5">
        <v>0</v>
      </c>
      <c r="J88" s="17"/>
    </row>
    <row r="89" spans="1:10">
      <c r="A89" s="18">
        <v>7160</v>
      </c>
      <c r="B89" s="19" t="s">
        <v>162</v>
      </c>
      <c r="C89" s="60">
        <v>0</v>
      </c>
      <c r="D89" s="60"/>
      <c r="E89" s="126"/>
      <c r="F89" s="4"/>
      <c r="G89" s="5">
        <v>0</v>
      </c>
      <c r="H89" s="5">
        <v>0</v>
      </c>
      <c r="I89" s="5">
        <v>0</v>
      </c>
      <c r="J89" s="17"/>
    </row>
    <row r="90" spans="1:10">
      <c r="A90" s="18">
        <v>7170</v>
      </c>
      <c r="B90" s="19" t="s">
        <v>163</v>
      </c>
      <c r="C90" s="60">
        <v>0</v>
      </c>
      <c r="D90" s="60"/>
      <c r="E90" s="126"/>
      <c r="F90" s="4"/>
      <c r="G90" s="5">
        <v>0</v>
      </c>
      <c r="H90" s="5">
        <v>45123</v>
      </c>
      <c r="I90" s="5">
        <v>0</v>
      </c>
      <c r="J90" s="17"/>
    </row>
    <row r="91" spans="1:10">
      <c r="A91" s="18">
        <v>7180</v>
      </c>
      <c r="B91" s="19" t="s">
        <v>164</v>
      </c>
      <c r="C91" s="60">
        <v>0</v>
      </c>
      <c r="D91" s="60"/>
      <c r="E91" s="126"/>
      <c r="F91" s="4"/>
      <c r="G91" s="5">
        <v>0</v>
      </c>
      <c r="H91" s="5">
        <v>0</v>
      </c>
      <c r="I91" s="5">
        <v>0</v>
      </c>
      <c r="J91" s="17"/>
    </row>
    <row r="92" spans="1:10">
      <c r="A92" s="18">
        <v>7320</v>
      </c>
      <c r="B92" s="19" t="s">
        <v>82</v>
      </c>
      <c r="C92" s="60">
        <v>17500</v>
      </c>
      <c r="D92" s="60">
        <v>17815.5</v>
      </c>
      <c r="E92" s="128">
        <v>15000</v>
      </c>
      <c r="F92" s="5">
        <v>14289</v>
      </c>
      <c r="G92" s="5">
        <v>20000</v>
      </c>
      <c r="H92" s="5">
        <v>0</v>
      </c>
      <c r="I92" s="5">
        <v>15000</v>
      </c>
      <c r="J92" s="17"/>
    </row>
    <row r="93" spans="1:10">
      <c r="A93" s="18">
        <v>7350</v>
      </c>
      <c r="B93" s="19" t="s">
        <v>83</v>
      </c>
      <c r="C93" s="60">
        <v>15000</v>
      </c>
      <c r="D93" s="60"/>
      <c r="E93" s="128">
        <v>15000</v>
      </c>
      <c r="F93" s="4"/>
      <c r="G93" s="5">
        <v>0</v>
      </c>
      <c r="H93" s="5">
        <v>0</v>
      </c>
      <c r="I93" s="5">
        <v>0</v>
      </c>
      <c r="J93" s="17"/>
    </row>
    <row r="94" spans="1:10">
      <c r="A94" s="18">
        <v>7400</v>
      </c>
      <c r="B94" s="19" t="s">
        <v>165</v>
      </c>
      <c r="C94" s="60">
        <v>0</v>
      </c>
      <c r="D94" s="60"/>
      <c r="E94" s="126"/>
      <c r="F94" s="5">
        <v>2400</v>
      </c>
      <c r="G94" s="5">
        <v>0</v>
      </c>
      <c r="H94" s="5">
        <v>2400</v>
      </c>
      <c r="I94" s="5">
        <v>0</v>
      </c>
      <c r="J94" s="17"/>
    </row>
    <row r="95" spans="1:10">
      <c r="A95" s="18">
        <v>7410</v>
      </c>
      <c r="B95" s="19" t="s">
        <v>48</v>
      </c>
      <c r="C95" s="60">
        <v>2750</v>
      </c>
      <c r="D95" s="60">
        <v>2750</v>
      </c>
      <c r="E95" s="126"/>
      <c r="F95" s="5"/>
      <c r="G95" s="5"/>
      <c r="H95" s="5"/>
      <c r="I95" s="5"/>
      <c r="J95" s="17"/>
    </row>
    <row r="96" spans="1:10">
      <c r="A96" s="18">
        <v>7420</v>
      </c>
      <c r="B96" s="19" t="s">
        <v>85</v>
      </c>
      <c r="C96" s="60">
        <v>2500</v>
      </c>
      <c r="D96" s="60">
        <v>1025</v>
      </c>
      <c r="E96" s="128">
        <v>2500</v>
      </c>
      <c r="F96" s="4"/>
      <c r="G96" s="5">
        <v>0</v>
      </c>
      <c r="H96" s="5">
        <v>59.7</v>
      </c>
      <c r="I96" s="5">
        <v>3000</v>
      </c>
      <c r="J96" s="17"/>
    </row>
    <row r="97" spans="1:10">
      <c r="A97" s="18">
        <v>7500</v>
      </c>
      <c r="B97" s="19" t="s">
        <v>86</v>
      </c>
      <c r="C97" s="60">
        <v>0</v>
      </c>
      <c r="D97" s="60"/>
      <c r="E97" s="126"/>
      <c r="F97" s="5">
        <v>89360</v>
      </c>
      <c r="G97" s="5">
        <v>0</v>
      </c>
      <c r="H97" s="5">
        <v>95447</v>
      </c>
      <c r="I97" s="5">
        <v>0</v>
      </c>
      <c r="J97" s="17"/>
    </row>
    <row r="98" spans="1:10">
      <c r="A98" s="18">
        <v>7510</v>
      </c>
      <c r="B98" s="19" t="s">
        <v>87</v>
      </c>
      <c r="C98" s="60">
        <v>70000</v>
      </c>
      <c r="D98" s="60"/>
      <c r="E98" s="128">
        <v>70000</v>
      </c>
      <c r="F98" s="4"/>
      <c r="G98" s="5">
        <v>70000</v>
      </c>
      <c r="H98" s="5">
        <v>0</v>
      </c>
      <c r="I98" s="5">
        <v>70000</v>
      </c>
      <c r="J98" s="17"/>
    </row>
    <row r="99" spans="1:10">
      <c r="A99" s="18">
        <v>7700</v>
      </c>
      <c r="B99" s="19" t="s">
        <v>88</v>
      </c>
      <c r="C99" s="60">
        <v>7500</v>
      </c>
      <c r="D99" s="60">
        <v>4446.41</v>
      </c>
      <c r="E99" s="128">
        <v>7500</v>
      </c>
      <c r="F99" s="5">
        <v>2694</v>
      </c>
      <c r="G99" s="5">
        <v>9000</v>
      </c>
      <c r="H99" s="5">
        <v>7083.35</v>
      </c>
      <c r="I99" s="5">
        <v>15000</v>
      </c>
      <c r="J99" s="17"/>
    </row>
    <row r="100" spans="1:10">
      <c r="A100" s="18">
        <v>7740</v>
      </c>
      <c r="B100" s="19" t="s">
        <v>166</v>
      </c>
      <c r="C100" s="60">
        <v>0</v>
      </c>
      <c r="D100" s="60">
        <v>0.11</v>
      </c>
      <c r="E100" s="126"/>
      <c r="F100" s="17"/>
      <c r="G100" s="5">
        <v>0</v>
      </c>
      <c r="H100" s="5">
        <v>0.82</v>
      </c>
      <c r="I100" s="5">
        <v>0</v>
      </c>
      <c r="J100" s="17"/>
    </row>
    <row r="101" spans="1:10">
      <c r="A101" s="18">
        <v>7770</v>
      </c>
      <c r="B101" s="19" t="s">
        <v>89</v>
      </c>
      <c r="C101" s="60">
        <v>20000</v>
      </c>
      <c r="D101" s="60">
        <v>10415.82</v>
      </c>
      <c r="E101" s="128">
        <v>15000</v>
      </c>
      <c r="F101" s="5">
        <v>16822.419999999998</v>
      </c>
      <c r="G101" s="5">
        <v>15000</v>
      </c>
      <c r="H101" s="5">
        <v>14298.59</v>
      </c>
      <c r="I101" s="5">
        <v>7000</v>
      </c>
      <c r="J101" s="17"/>
    </row>
    <row r="102" spans="1:10">
      <c r="A102" s="18">
        <v>7790</v>
      </c>
      <c r="B102" s="19" t="s">
        <v>90</v>
      </c>
      <c r="C102" s="60">
        <v>10000</v>
      </c>
      <c r="D102" s="60">
        <v>13932.7</v>
      </c>
      <c r="E102" s="128">
        <v>2000</v>
      </c>
      <c r="F102" s="5">
        <v>667</v>
      </c>
      <c r="G102" s="5">
        <v>2000</v>
      </c>
      <c r="H102" s="5">
        <v>135</v>
      </c>
      <c r="I102" s="5">
        <v>7500</v>
      </c>
      <c r="J102" s="17"/>
    </row>
    <row r="103" spans="1:10">
      <c r="A103" s="18">
        <v>7791</v>
      </c>
      <c r="B103" s="19" t="s">
        <v>182</v>
      </c>
      <c r="C103" s="60"/>
      <c r="D103" s="60">
        <v>-1066.8</v>
      </c>
      <c r="E103" s="128"/>
      <c r="F103" s="5"/>
      <c r="G103" s="5"/>
      <c r="H103" s="5"/>
      <c r="I103" s="5"/>
      <c r="J103" s="17"/>
    </row>
    <row r="104" spans="1:10">
      <c r="A104" s="18">
        <v>7792</v>
      </c>
      <c r="B104" s="19" t="s">
        <v>167</v>
      </c>
      <c r="C104" s="60"/>
      <c r="D104" s="60"/>
      <c r="E104" s="126"/>
      <c r="F104" s="4"/>
      <c r="G104" s="5">
        <v>0</v>
      </c>
      <c r="H104" s="127">
        <v>-8244.01</v>
      </c>
      <c r="I104" s="5">
        <v>0</v>
      </c>
      <c r="J104" s="17"/>
    </row>
    <row r="105" spans="1:10">
      <c r="A105" s="18">
        <v>7830</v>
      </c>
      <c r="B105" s="19" t="s">
        <v>183</v>
      </c>
      <c r="C105" s="60"/>
      <c r="D105" s="60">
        <v>90208</v>
      </c>
      <c r="E105" s="126"/>
      <c r="F105" s="4"/>
      <c r="G105" s="5"/>
      <c r="H105" s="127"/>
      <c r="I105" s="5"/>
      <c r="J105" s="17"/>
    </row>
    <row r="106" spans="1:10">
      <c r="A106" s="20">
        <v>7831</v>
      </c>
      <c r="B106" s="22" t="s">
        <v>168</v>
      </c>
      <c r="C106" s="137"/>
      <c r="D106" s="137">
        <v>-30615.5</v>
      </c>
      <c r="E106" s="130"/>
      <c r="F106" s="9">
        <v>0</v>
      </c>
      <c r="G106" s="9">
        <v>0</v>
      </c>
      <c r="H106" s="9">
        <v>80793.22</v>
      </c>
      <c r="I106" s="9">
        <v>0</v>
      </c>
      <c r="J106" s="17"/>
    </row>
    <row r="107" spans="1:10" s="90" customFormat="1">
      <c r="A107" s="217" t="s">
        <v>91</v>
      </c>
      <c r="B107" s="218"/>
      <c r="C107" s="136">
        <f>SUM(C50:C106)</f>
        <v>846150</v>
      </c>
      <c r="D107" s="154">
        <f>SUM(D50:D106)</f>
        <v>862471.89999999979</v>
      </c>
      <c r="E107" s="131">
        <f>SUM(E50:E106)</f>
        <v>841000</v>
      </c>
      <c r="F107" s="11">
        <f>SUM(F53:F106)</f>
        <v>968123.95</v>
      </c>
      <c r="G107" s="11">
        <f>SUM(G50:G106)</f>
        <v>769500</v>
      </c>
      <c r="H107" s="11">
        <f>SUM(H53:H106)</f>
        <v>805647.84999999986</v>
      </c>
      <c r="I107" s="11">
        <f>SUM(I53:I106)</f>
        <v>585000</v>
      </c>
      <c r="J107" s="158"/>
    </row>
    <row r="108" spans="1:10">
      <c r="A108" s="25"/>
      <c r="B108" s="25"/>
      <c r="C108" s="140"/>
      <c r="D108" s="140"/>
      <c r="E108" s="130"/>
      <c r="F108" s="8"/>
      <c r="G108" s="8"/>
      <c r="H108" s="8"/>
      <c r="I108" s="8"/>
      <c r="J108" s="17"/>
    </row>
    <row r="109" spans="1:10">
      <c r="A109" s="219" t="s">
        <v>93</v>
      </c>
      <c r="B109" s="223"/>
      <c r="C109" s="155">
        <f>C41+C47+C107</f>
        <v>1405750</v>
      </c>
      <c r="D109" s="138">
        <f>D41+D47+D107</f>
        <v>1348933.19</v>
      </c>
      <c r="E109" s="131">
        <f>E41+E47+E107</f>
        <v>1387100</v>
      </c>
      <c r="F109" s="11">
        <f>F41+F47+F107</f>
        <v>1476671.6199999999</v>
      </c>
      <c r="G109" s="11">
        <f>G41+G47+G107</f>
        <v>1366740</v>
      </c>
      <c r="H109" s="11">
        <f>H107+H47+H41</f>
        <v>1422281.5899999999</v>
      </c>
      <c r="I109" s="11">
        <f>I41+I47+I107</f>
        <v>1164879</v>
      </c>
      <c r="J109" s="17"/>
    </row>
    <row r="110" spans="1:10">
      <c r="A110" s="25"/>
      <c r="B110" s="25"/>
      <c r="C110" s="140"/>
      <c r="D110" s="140"/>
      <c r="E110" s="130"/>
      <c r="F110" s="8"/>
      <c r="G110" s="8"/>
      <c r="H110" s="8"/>
      <c r="I110" s="8"/>
      <c r="J110" s="17"/>
    </row>
    <row r="111" spans="1:10">
      <c r="A111" s="219" t="s">
        <v>94</v>
      </c>
      <c r="B111" s="223"/>
      <c r="C111" s="155">
        <f t="shared" ref="C111:I111" si="2">C21-C109</f>
        <v>259250</v>
      </c>
      <c r="D111" s="138">
        <f t="shared" si="2"/>
        <v>524452.24</v>
      </c>
      <c r="E111" s="131">
        <f t="shared" si="2"/>
        <v>-12100</v>
      </c>
      <c r="F111" s="11">
        <f t="shared" si="2"/>
        <v>255494.79000000027</v>
      </c>
      <c r="G111" s="11">
        <f t="shared" si="2"/>
        <v>28260</v>
      </c>
      <c r="H111" s="13">
        <f t="shared" si="2"/>
        <v>-1115727.98</v>
      </c>
      <c r="I111" s="13">
        <f t="shared" si="2"/>
        <v>-414795</v>
      </c>
      <c r="J111" s="17"/>
    </row>
    <row r="112" spans="1:10">
      <c r="A112" s="17"/>
      <c r="B112" s="17"/>
      <c r="C112" s="71"/>
      <c r="D112" s="71"/>
      <c r="E112" s="126"/>
      <c r="F112" s="4"/>
      <c r="G112" s="4"/>
      <c r="H112" s="4"/>
      <c r="I112" s="4"/>
      <c r="J112" s="17"/>
    </row>
    <row r="113" spans="1:10" s="90" customFormat="1">
      <c r="A113" s="233" t="s">
        <v>169</v>
      </c>
      <c r="B113" s="218"/>
      <c r="C113" s="136"/>
      <c r="D113" s="154"/>
      <c r="E113" s="157"/>
      <c r="F113" s="10"/>
      <c r="G113" s="10"/>
      <c r="H113" s="10"/>
      <c r="I113" s="10"/>
      <c r="J113" s="158"/>
    </row>
    <row r="114" spans="1:10">
      <c r="A114" s="18">
        <v>8050</v>
      </c>
      <c r="B114" s="132" t="s">
        <v>170</v>
      </c>
      <c r="C114" s="61">
        <v>10000</v>
      </c>
      <c r="D114" s="61">
        <v>2542.6</v>
      </c>
      <c r="E114" s="128">
        <v>10000</v>
      </c>
      <c r="F114" s="4"/>
      <c r="G114" s="5">
        <v>0</v>
      </c>
      <c r="H114" s="5">
        <v>35163.980000000003</v>
      </c>
      <c r="I114" s="5">
        <v>0</v>
      </c>
      <c r="J114" s="17"/>
    </row>
    <row r="115" spans="1:10">
      <c r="A115" s="20">
        <v>8070</v>
      </c>
      <c r="B115" s="134" t="s">
        <v>171</v>
      </c>
      <c r="C115" s="141"/>
      <c r="D115" s="141"/>
      <c r="E115" s="130"/>
      <c r="F115" s="8"/>
      <c r="G115" s="9">
        <v>0</v>
      </c>
      <c r="H115" s="9">
        <v>0</v>
      </c>
      <c r="I115" s="9">
        <v>0</v>
      </c>
      <c r="J115" s="17"/>
    </row>
    <row r="116" spans="1:10" s="90" customFormat="1">
      <c r="A116" s="219" t="s">
        <v>172</v>
      </c>
      <c r="B116" s="218"/>
      <c r="C116" s="136">
        <f>SUM(C114:C115)</f>
        <v>10000</v>
      </c>
      <c r="D116" s="154">
        <f>SUM(D114:D115)</f>
        <v>2542.6</v>
      </c>
      <c r="E116" s="131">
        <f t="shared" ref="E116:I116" si="3">SUM(E114:E115)</f>
        <v>10000</v>
      </c>
      <c r="F116" s="11">
        <f t="shared" si="3"/>
        <v>0</v>
      </c>
      <c r="G116" s="11">
        <f t="shared" si="3"/>
        <v>0</v>
      </c>
      <c r="H116" s="11">
        <f t="shared" si="3"/>
        <v>35163.980000000003</v>
      </c>
      <c r="I116" s="11">
        <f t="shared" si="3"/>
        <v>0</v>
      </c>
      <c r="J116" s="158"/>
    </row>
    <row r="117" spans="1:10">
      <c r="A117" s="17">
        <v>8150</v>
      </c>
      <c r="B117" s="17" t="s">
        <v>184</v>
      </c>
      <c r="C117" s="156"/>
      <c r="D117" s="71">
        <v>5.35</v>
      </c>
      <c r="E117" s="126"/>
      <c r="F117" s="4"/>
      <c r="G117" s="4"/>
      <c r="H117" s="4"/>
      <c r="I117" s="4"/>
      <c r="J117" s="17"/>
    </row>
    <row r="118" spans="1:10">
      <c r="A118" s="20">
        <v>8153</v>
      </c>
      <c r="B118" s="134" t="s">
        <v>173</v>
      </c>
      <c r="C118" s="153">
        <v>2000</v>
      </c>
      <c r="D118" s="153">
        <v>341.75</v>
      </c>
      <c r="E118" s="133">
        <v>2000</v>
      </c>
      <c r="F118" s="8"/>
      <c r="G118" s="9">
        <v>0</v>
      </c>
      <c r="H118" s="9">
        <v>102.82</v>
      </c>
      <c r="I118" s="9">
        <v>0</v>
      </c>
      <c r="J118" s="17"/>
    </row>
    <row r="119" spans="1:10" s="90" customFormat="1">
      <c r="A119" s="233" t="s">
        <v>174</v>
      </c>
      <c r="B119" s="218"/>
      <c r="C119" s="136">
        <f>SUM(C117:C118)</f>
        <v>2000</v>
      </c>
      <c r="D119" s="154">
        <f>SUM(D117:D118)</f>
        <v>347.1</v>
      </c>
      <c r="E119" s="131">
        <f t="shared" ref="E119:H119" si="4">E118</f>
        <v>2000</v>
      </c>
      <c r="F119" s="10">
        <f t="shared" si="4"/>
        <v>0</v>
      </c>
      <c r="G119" s="11">
        <f t="shared" si="4"/>
        <v>0</v>
      </c>
      <c r="H119" s="11">
        <f t="shared" si="4"/>
        <v>102.82</v>
      </c>
      <c r="I119" s="11">
        <v>0</v>
      </c>
      <c r="J119" s="158"/>
    </row>
    <row r="120" spans="1:10">
      <c r="A120" s="25"/>
      <c r="B120" s="25"/>
      <c r="C120" s="140"/>
      <c r="D120" s="140"/>
      <c r="E120" s="135"/>
      <c r="F120" s="25"/>
      <c r="G120" s="25"/>
      <c r="H120" s="25"/>
      <c r="I120" s="25"/>
      <c r="J120" s="17"/>
    </row>
    <row r="121" spans="1:10">
      <c r="A121" s="233" t="s">
        <v>175</v>
      </c>
      <c r="B121" s="223"/>
      <c r="C121" s="155">
        <f>C111+C116-C119</f>
        <v>267250</v>
      </c>
      <c r="D121" s="138">
        <f>D111+D116-D119</f>
        <v>526647.74</v>
      </c>
      <c r="E121" s="131">
        <f t="shared" ref="E121:F121" si="5">E111+E116+E119</f>
        <v>-100</v>
      </c>
      <c r="F121" s="11">
        <f t="shared" si="5"/>
        <v>255494.79000000027</v>
      </c>
      <c r="G121" s="11">
        <f>G111</f>
        <v>28260</v>
      </c>
      <c r="H121" s="13">
        <f>H111+H116+H119</f>
        <v>-1080461.18</v>
      </c>
      <c r="I121" s="13">
        <f>I111</f>
        <v>-414795</v>
      </c>
      <c r="J121" s="17"/>
    </row>
  </sheetData>
  <mergeCells count="15">
    <mergeCell ref="A43:B43"/>
    <mergeCell ref="A2:B2"/>
    <mergeCell ref="A3:B3"/>
    <mergeCell ref="A21:B21"/>
    <mergeCell ref="A23:B23"/>
    <mergeCell ref="A41:B41"/>
    <mergeCell ref="A116:B116"/>
    <mergeCell ref="A119:B119"/>
    <mergeCell ref="A121:B121"/>
    <mergeCell ref="A47:B47"/>
    <mergeCell ref="A49:B49"/>
    <mergeCell ref="A107:B107"/>
    <mergeCell ref="A109:B109"/>
    <mergeCell ref="A111:B111"/>
    <mergeCell ref="A113:B113"/>
  </mergeCells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Budsjett OSI 2018</vt:lpstr>
      <vt:lpstr>Budsjett Grupper</vt:lpstr>
      <vt:lpstr>Budsjett hytter</vt:lpstr>
      <vt:lpstr>Budsjett Hovedstyret</vt:lpstr>
    </vt:vector>
  </TitlesOfParts>
  <Company>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Sikkeland</dc:creator>
  <cp:lastModifiedBy>Martin Sikkeland</cp:lastModifiedBy>
  <dcterms:created xsi:type="dcterms:W3CDTF">2018-03-12T13:51:33Z</dcterms:created>
  <dcterms:modified xsi:type="dcterms:W3CDTF">2018-03-22T15:11:03Z</dcterms:modified>
</cp:coreProperties>
</file>