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Admin Kathrine\Tennisklubben\Årsmøtedokumenter 2017\"/>
    </mc:Choice>
  </mc:AlternateContent>
  <bookViews>
    <workbookView xWindow="0" yWindow="0" windowWidth="19200" windowHeight="6370"/>
  </bookViews>
  <sheets>
    <sheet name="Sheet1" sheetId="1" r:id="rId1"/>
    <sheet name="Budsjettinnspill 2017" sheetId="4" r:id="rId2"/>
  </sheets>
  <definedNames>
    <definedName name="_xlnm.Print_Titles" localSheetId="0">Sheet1!$3:$3</definedName>
  </definedNames>
  <calcPr calcId="171027"/>
</workbook>
</file>

<file path=xl/calcChain.xml><?xml version="1.0" encoding="utf-8"?>
<calcChain xmlns="http://schemas.openxmlformats.org/spreadsheetml/2006/main">
  <c r="G41" i="1" l="1"/>
  <c r="G38" i="1" l="1"/>
  <c r="G56" i="1" l="1"/>
  <c r="G19" i="1"/>
  <c r="E28" i="1"/>
  <c r="G46" i="1"/>
  <c r="G5" i="1"/>
  <c r="G4" i="1"/>
  <c r="G48" i="1" l="1"/>
  <c r="E56" i="1"/>
  <c r="F46" i="1"/>
  <c r="E46" i="1"/>
  <c r="E48" i="1" s="1"/>
  <c r="E49" i="1" s="1"/>
  <c r="E19" i="1"/>
  <c r="E5" i="1"/>
  <c r="G58" i="1" l="1"/>
  <c r="G59" i="1" s="1"/>
  <c r="G49" i="1"/>
  <c r="E58" i="1"/>
  <c r="F30" i="1"/>
  <c r="E59" i="1" l="1"/>
  <c r="E65" i="1"/>
  <c r="F18" i="1"/>
  <c r="B13" i="4"/>
  <c r="C9" i="4"/>
  <c r="C2" i="4"/>
  <c r="C13" i="4" s="1"/>
  <c r="D56" i="1" l="1"/>
  <c r="D46" i="1"/>
  <c r="D19" i="1"/>
  <c r="D48" i="1" l="1"/>
  <c r="D58" i="1" s="1"/>
  <c r="D65" i="1"/>
  <c r="D59" i="1"/>
  <c r="D49" i="1"/>
  <c r="C56" i="1"/>
  <c r="C46" i="1"/>
  <c r="C19" i="1"/>
  <c r="C48" i="1" l="1"/>
  <c r="F56" i="1"/>
  <c r="F19" i="1"/>
  <c r="C58" i="1" l="1"/>
  <c r="C49" i="1"/>
  <c r="F48" i="1"/>
  <c r="C65" i="1" l="1"/>
  <c r="C59" i="1"/>
  <c r="F58" i="1"/>
  <c r="F49" i="1"/>
  <c r="F65" i="1" l="1"/>
  <c r="F59" i="1"/>
</calcChain>
</file>

<file path=xl/sharedStrings.xml><?xml version="1.0" encoding="utf-8"?>
<sst xmlns="http://schemas.openxmlformats.org/spreadsheetml/2006/main" count="88" uniqueCount="86">
  <si>
    <t>Medlemskontingent</t>
  </si>
  <si>
    <t>Kommunale/statlige tilskudd</t>
  </si>
  <si>
    <t>Annen støtte</t>
  </si>
  <si>
    <t>Bingooverskudd</t>
  </si>
  <si>
    <t>Turneringsinntekter</t>
  </si>
  <si>
    <t>Kursinntekter</t>
  </si>
  <si>
    <t>Grasrotandelen</t>
  </si>
  <si>
    <t>Salg kiosk</t>
  </si>
  <si>
    <t>Utleie Klubbhus</t>
  </si>
  <si>
    <t>Leieinntekter Strandabanen</t>
  </si>
  <si>
    <t xml:space="preserve">Diverse inntekter </t>
  </si>
  <si>
    <t>Refusjoner</t>
  </si>
  <si>
    <t>Sum DriftsInntekter</t>
  </si>
  <si>
    <t>DriftsKostnader</t>
  </si>
  <si>
    <t>Møte utgifter</t>
  </si>
  <si>
    <t>Trenerutdanning</t>
  </si>
  <si>
    <t>Avskrivning Hall</t>
  </si>
  <si>
    <t>Drift av klubbhus</t>
  </si>
  <si>
    <t>Hall: Strøm</t>
  </si>
  <si>
    <t>Hall: Andre driftskostnader</t>
  </si>
  <si>
    <t>Drift av baner/anlegg</t>
  </si>
  <si>
    <t>Bygging av hall</t>
  </si>
  <si>
    <t>Regionskontingent</t>
  </si>
  <si>
    <t>Kontingent til NTF</t>
  </si>
  <si>
    <t>Divisjon/lagtennis</t>
  </si>
  <si>
    <t>Kontorrekvisita</t>
  </si>
  <si>
    <t>Materiell/utstyr</t>
  </si>
  <si>
    <t>Data/EDB-kostnader</t>
  </si>
  <si>
    <t>Diverse utgifter</t>
  </si>
  <si>
    <t>Turneringsutgifter</t>
  </si>
  <si>
    <t>Kursutgifter</t>
  </si>
  <si>
    <t>Reklame og annonser</t>
  </si>
  <si>
    <t>Møter, tilstelninger</t>
  </si>
  <si>
    <t>Utgifter kiosksalg</t>
  </si>
  <si>
    <t>Sum DriftsKostnader</t>
  </si>
  <si>
    <t>DRIFTSRESULTAT</t>
  </si>
  <si>
    <t>Finansposter</t>
  </si>
  <si>
    <t>Renteinntekter</t>
  </si>
  <si>
    <t>Renteutgifter og gebyrer</t>
  </si>
  <si>
    <t>Sum Finansposter</t>
  </si>
  <si>
    <t>RESULTAT FØR SKATTER</t>
  </si>
  <si>
    <t>Årsoppgjørs disp, skatt</t>
  </si>
  <si>
    <t>Sum Årsoppgjørs disp, skatt</t>
  </si>
  <si>
    <t>ÅRSRESULTAT</t>
  </si>
  <si>
    <t>Sponsorer</t>
  </si>
  <si>
    <t>Driftsinntekter</t>
  </si>
  <si>
    <t>Renter+Gebyrer Kommunalbanken</t>
  </si>
  <si>
    <t>Regnskap 2015</t>
  </si>
  <si>
    <t>DRIFTRESULTAT UTEN AVSKRIVNINGER</t>
  </si>
  <si>
    <t>RESULTAT UTEN AVSKRIVNINGER</t>
  </si>
  <si>
    <t>Budsjett 2017</t>
  </si>
  <si>
    <t>Regnskap 2016</t>
  </si>
  <si>
    <t>Inneholder også deltagelse i andres turneringer</t>
  </si>
  <si>
    <t>Vi bruker konto 7301</t>
  </si>
  <si>
    <t>Støtte Vestby kommune (aktivitets-/driftstilskudd) og Norges Idrettsforbund (aktivitetstilskudd, mva komp)</t>
  </si>
  <si>
    <t>Bygging av minitennisbaner</t>
  </si>
  <si>
    <t>Vi bruker konto 6809.</t>
  </si>
  <si>
    <t>Tekst</t>
  </si>
  <si>
    <t>Beløp</t>
  </si>
  <si>
    <t>Støydemping varmepumpe og luftavvfukter hall</t>
  </si>
  <si>
    <t xml:space="preserve">2 stk frekvensomformere forforbedret sturing av de 2 varmepumpene.
Disse vilgi mulighet for å regulerer fatern på viftenen og varmepumpene.Dette vil gi god støydmping og biddra til redusert strømforbruk. </t>
  </si>
  <si>
    <t>Elektrikerarbeide i.f.m. montering av frekvensomformere.</t>
  </si>
  <si>
    <t xml:space="preserve">Materialer til lydfeller rundt varmepumpeviftene </t>
  </si>
  <si>
    <t xml:space="preserve">Materialer til innbygging av avvfukter(materialer til 2 vegger+ tak, isolasjon. </t>
  </si>
  <si>
    <t>Lydfeller for avvfukter</t>
  </si>
  <si>
    <t>Utbedring/vedlikehold av strandabanen</t>
  </si>
  <si>
    <t>Reparasjon av gjerde</t>
  </si>
  <si>
    <t>Div utstyr på banen (krakk, telleaparat, kost,++)</t>
  </si>
  <si>
    <t>Sum</t>
  </si>
  <si>
    <t>Budsjett 2018</t>
  </si>
  <si>
    <t>Regnskap 2017</t>
  </si>
  <si>
    <t>Hallleie-inntekter (strøtimer)</t>
  </si>
  <si>
    <t>Hallleie-inntekter (fast)</t>
  </si>
  <si>
    <t>Inntekter klubbtøy</t>
  </si>
  <si>
    <t>Utgifter klubbtøy</t>
  </si>
  <si>
    <t>Kommentarer for budsjett 2018</t>
  </si>
  <si>
    <t>Restutbetaling: Spillemidler for minitennisbaner</t>
  </si>
  <si>
    <t>rest minitennisbaner</t>
  </si>
  <si>
    <t>Forsikringer</t>
  </si>
  <si>
    <t>Splittet: Forsikring på egen konto 6520 med 30602</t>
  </si>
  <si>
    <t>2017-kommentar: Utbedring og vedlikehold av strandabanen 12000,-</t>
  </si>
  <si>
    <t>2017-kommentar: +20000 for gulvbelegg</t>
  </si>
  <si>
    <t>Estimat basert på en økning av medlemsmassen til 330 (31.12: 311) og gjennomsnittlig økning av medlemskontingent på 5%.</t>
  </si>
  <si>
    <t>Uforutsette kostnader</t>
  </si>
  <si>
    <t>12' tillegg for endring av senserio til ny leverandør</t>
  </si>
  <si>
    <t>25' til juniorstøtte (10' for sosialtiltak)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</si>
</sst>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&quot;kr&quot;\ #,##0.00"/>
  </numFmts>
  <fonts count="8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u/>
      <sz val="9.5"/>
      <color theme="1"/>
      <name val="Arial"/>
      <family val="2"/>
    </font>
    <font>
      <b/>
      <sz val="9.5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0" borderId="3" xfId="0" quotePrefix="1" applyFont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left" vertical="center" wrapText="1"/>
    </xf>
    <xf numFmtId="0" fontId="6" fillId="3" borderId="0" xfId="0" applyFont="1" applyFill="1"/>
    <xf numFmtId="164" fontId="6" fillId="3" borderId="0" xfId="0" applyNumberFormat="1" applyFont="1" applyFill="1"/>
    <xf numFmtId="0" fontId="7" fillId="4" borderId="0" xfId="0" applyFont="1" applyFill="1"/>
    <xf numFmtId="164" fontId="7" fillId="4" borderId="0" xfId="0" applyNumberFormat="1" applyFont="1" applyFill="1"/>
    <xf numFmtId="0" fontId="0" fillId="0" borderId="0" xfId="0" applyAlignment="1">
      <alignment wrapText="1"/>
    </xf>
    <xf numFmtId="164" fontId="0" fillId="0" borderId="0" xfId="0" applyNumberFormat="1"/>
    <xf numFmtId="0" fontId="5" fillId="0" borderId="0" xfId="0" applyFont="1"/>
    <xf numFmtId="164" fontId="5" fillId="0" borderId="0" xfId="0" applyNumberFormat="1" applyFont="1"/>
    <xf numFmtId="41" fontId="1" fillId="0" borderId="1" xfId="0" applyNumberFormat="1" applyFont="1" applyFill="1" applyBorder="1" applyAlignment="1">
      <alignment horizontal="center" vertical="center" wrapText="1"/>
    </xf>
    <xf numFmtId="41" fontId="1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2" borderId="10" xfId="0" applyFill="1" applyBorder="1" applyAlignment="1">
      <alignment horizontal="center"/>
    </xf>
    <xf numFmtId="41" fontId="1" fillId="0" borderId="10" xfId="0" applyNumberFormat="1" applyFont="1" applyBorder="1" applyAlignment="1">
      <alignment horizontal="center" vertical="center" wrapText="1"/>
    </xf>
    <xf numFmtId="41" fontId="3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1" fontId="1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0" borderId="1" xfId="0" applyFill="1" applyBorder="1" applyAlignment="1">
      <alignment horizontal="center"/>
    </xf>
    <xf numFmtId="41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pane ySplit="3" topLeftCell="A4" activePane="bottomLeft" state="frozen"/>
      <selection pane="bottomLeft" sqref="A1:H1"/>
    </sheetView>
  </sheetViews>
  <sheetFormatPr baseColWidth="10" defaultColWidth="9.1796875" defaultRowHeight="14.5" x14ac:dyDescent="0.35"/>
  <cols>
    <col min="1" max="1" width="5" bestFit="1" customWidth="1"/>
    <col min="2" max="2" width="33.1796875" customWidth="1"/>
    <col min="3" max="3" width="12.54296875" customWidth="1"/>
    <col min="4" max="5" width="14.54296875" customWidth="1"/>
    <col min="6" max="6" width="13.7265625" style="1" customWidth="1"/>
    <col min="7" max="7" width="12.90625" style="1" customWidth="1"/>
    <col min="8" max="8" width="56.81640625" customWidth="1"/>
  </cols>
  <sheetData>
    <row r="1" spans="1:8" ht="15.5" x14ac:dyDescent="0.35">
      <c r="A1" s="50" t="s">
        <v>69</v>
      </c>
      <c r="B1" s="51"/>
      <c r="C1" s="51"/>
      <c r="D1" s="51"/>
      <c r="E1" s="51"/>
      <c r="F1" s="51"/>
      <c r="G1" s="51"/>
      <c r="H1" s="52"/>
    </row>
    <row r="2" spans="1:8" ht="22.5" customHeight="1" x14ac:dyDescent="0.35">
      <c r="A2" s="9"/>
      <c r="B2" s="20" t="s">
        <v>45</v>
      </c>
      <c r="C2" s="53"/>
      <c r="D2" s="54"/>
      <c r="E2" s="54"/>
      <c r="F2" s="54"/>
      <c r="G2" s="54"/>
      <c r="H2" s="55"/>
    </row>
    <row r="3" spans="1:8" x14ac:dyDescent="0.35">
      <c r="A3" s="9"/>
      <c r="B3" s="2"/>
      <c r="C3" s="2" t="s">
        <v>47</v>
      </c>
      <c r="D3" s="2" t="s">
        <v>51</v>
      </c>
      <c r="E3" s="2" t="s">
        <v>70</v>
      </c>
      <c r="F3" s="46" t="s">
        <v>50</v>
      </c>
      <c r="G3" s="39" t="s">
        <v>69</v>
      </c>
      <c r="H3" s="10" t="s">
        <v>75</v>
      </c>
    </row>
    <row r="4" spans="1:8" ht="24" x14ac:dyDescent="0.35">
      <c r="A4" s="11">
        <v>3000</v>
      </c>
      <c r="B4" s="3" t="s">
        <v>0</v>
      </c>
      <c r="C4" s="5">
        <v>143850</v>
      </c>
      <c r="D4" s="5">
        <v>175550</v>
      </c>
      <c r="E4" s="5">
        <v>188750</v>
      </c>
      <c r="F4" s="5">
        <v>180000</v>
      </c>
      <c r="G4" s="40">
        <f>(E4/311)*330*1.05</f>
        <v>210295.41800643085</v>
      </c>
      <c r="H4" s="13" t="s">
        <v>82</v>
      </c>
    </row>
    <row r="5" spans="1:8" x14ac:dyDescent="0.35">
      <c r="A5" s="11">
        <v>3200</v>
      </c>
      <c r="B5" s="3" t="s">
        <v>72</v>
      </c>
      <c r="C5" s="5">
        <v>260448</v>
      </c>
      <c r="D5" s="5">
        <v>421291</v>
      </c>
      <c r="E5" s="5">
        <f>466321-E6</f>
        <v>362667</v>
      </c>
      <c r="F5" s="5">
        <v>420000</v>
      </c>
      <c r="G5" s="40">
        <f>240000+140000</f>
        <v>380000</v>
      </c>
      <c r="H5" s="13"/>
    </row>
    <row r="6" spans="1:8" x14ac:dyDescent="0.35">
      <c r="A6" s="11">
        <v>3201</v>
      </c>
      <c r="B6" s="3" t="s">
        <v>71</v>
      </c>
      <c r="C6" s="5"/>
      <c r="D6" s="5"/>
      <c r="E6" s="5">
        <v>103654</v>
      </c>
      <c r="F6" s="5"/>
      <c r="G6" s="40">
        <v>110000</v>
      </c>
      <c r="H6" s="13"/>
    </row>
    <row r="7" spans="1:8" ht="24" x14ac:dyDescent="0.35">
      <c r="A7" s="11">
        <v>3400</v>
      </c>
      <c r="B7" s="3" t="s">
        <v>1</v>
      </c>
      <c r="C7" s="5">
        <v>97138</v>
      </c>
      <c r="D7" s="5">
        <v>118443</v>
      </c>
      <c r="E7" s="5">
        <v>152660</v>
      </c>
      <c r="F7" s="5">
        <v>110000</v>
      </c>
      <c r="G7" s="40">
        <v>155000</v>
      </c>
      <c r="H7" s="13" t="s">
        <v>54</v>
      </c>
    </row>
    <row r="8" spans="1:8" x14ac:dyDescent="0.35">
      <c r="A8" s="11">
        <v>3401</v>
      </c>
      <c r="B8" s="3" t="s">
        <v>2</v>
      </c>
      <c r="C8" s="5">
        <v>5000</v>
      </c>
      <c r="D8" s="5">
        <v>0</v>
      </c>
      <c r="E8" s="5">
        <v>2000</v>
      </c>
      <c r="F8" s="5">
        <v>6000</v>
      </c>
      <c r="G8" s="40">
        <v>50000</v>
      </c>
      <c r="H8" s="13" t="s">
        <v>44</v>
      </c>
    </row>
    <row r="9" spans="1:8" x14ac:dyDescent="0.35">
      <c r="A9" s="11">
        <v>3406</v>
      </c>
      <c r="B9" s="3" t="s">
        <v>3</v>
      </c>
      <c r="C9" s="5">
        <v>40848</v>
      </c>
      <c r="D9" s="5">
        <v>44132</v>
      </c>
      <c r="E9" s="5">
        <v>53661</v>
      </c>
      <c r="F9" s="5">
        <v>45000</v>
      </c>
      <c r="G9" s="40">
        <v>50000</v>
      </c>
      <c r="H9" s="13"/>
    </row>
    <row r="10" spans="1:8" x14ac:dyDescent="0.35">
      <c r="A10" s="11">
        <v>3410</v>
      </c>
      <c r="B10" s="3" t="s">
        <v>4</v>
      </c>
      <c r="C10" s="5">
        <v>7905</v>
      </c>
      <c r="D10" s="5">
        <v>25050</v>
      </c>
      <c r="E10" s="5">
        <v>64500</v>
      </c>
      <c r="F10" s="5">
        <v>80000</v>
      </c>
      <c r="G10" s="40">
        <v>65000</v>
      </c>
      <c r="H10" s="13" t="s">
        <v>52</v>
      </c>
    </row>
    <row r="11" spans="1:8" x14ac:dyDescent="0.35">
      <c r="A11" s="11">
        <v>3420</v>
      </c>
      <c r="B11" s="3" t="s">
        <v>5</v>
      </c>
      <c r="C11" s="5">
        <v>285620</v>
      </c>
      <c r="D11" s="5">
        <v>0</v>
      </c>
      <c r="E11" s="5"/>
      <c r="F11" s="5">
        <v>0</v>
      </c>
      <c r="G11" s="40">
        <v>0</v>
      </c>
      <c r="H11" s="13"/>
    </row>
    <row r="12" spans="1:8" x14ac:dyDescent="0.35">
      <c r="A12" s="11">
        <v>3450</v>
      </c>
      <c r="B12" s="3" t="s">
        <v>6</v>
      </c>
      <c r="C12" s="5">
        <v>5094</v>
      </c>
      <c r="D12" s="5">
        <v>9775</v>
      </c>
      <c r="E12" s="5">
        <v>13806</v>
      </c>
      <c r="F12" s="5">
        <v>10000</v>
      </c>
      <c r="G12" s="40">
        <v>13000</v>
      </c>
      <c r="H12" s="13"/>
    </row>
    <row r="13" spans="1:8" x14ac:dyDescent="0.35">
      <c r="A13" s="11">
        <v>3500</v>
      </c>
      <c r="B13" s="3" t="s">
        <v>7</v>
      </c>
      <c r="C13" s="5">
        <v>4195</v>
      </c>
      <c r="D13" s="5">
        <v>18739</v>
      </c>
      <c r="E13" s="5">
        <v>36019</v>
      </c>
      <c r="F13" s="5">
        <v>20000</v>
      </c>
      <c r="G13" s="40">
        <v>40000</v>
      </c>
      <c r="H13" s="13"/>
    </row>
    <row r="14" spans="1:8" x14ac:dyDescent="0.35">
      <c r="A14" s="11">
        <v>3510</v>
      </c>
      <c r="B14" s="3" t="s">
        <v>8</v>
      </c>
      <c r="C14" s="5">
        <v>43435</v>
      </c>
      <c r="D14" s="5">
        <v>42820</v>
      </c>
      <c r="E14" s="5">
        <v>23336</v>
      </c>
      <c r="F14" s="5">
        <v>40000</v>
      </c>
      <c r="G14" s="40">
        <v>30000</v>
      </c>
      <c r="H14" s="13"/>
    </row>
    <row r="15" spans="1:8" x14ac:dyDescent="0.35">
      <c r="A15" s="11">
        <v>3600</v>
      </c>
      <c r="B15" s="3" t="s">
        <v>9</v>
      </c>
      <c r="C15" s="5">
        <v>7260</v>
      </c>
      <c r="D15" s="5">
        <v>0</v>
      </c>
      <c r="E15" s="5">
        <v>6725</v>
      </c>
      <c r="F15" s="5">
        <v>10000</v>
      </c>
      <c r="G15" s="40">
        <v>10000</v>
      </c>
      <c r="H15" s="13"/>
    </row>
    <row r="16" spans="1:8" x14ac:dyDescent="0.35">
      <c r="A16" s="11">
        <v>3700</v>
      </c>
      <c r="B16" s="3" t="s">
        <v>73</v>
      </c>
      <c r="C16" s="5"/>
      <c r="D16" s="5"/>
      <c r="E16" s="5">
        <v>26113</v>
      </c>
      <c r="F16" s="5"/>
      <c r="G16" s="40">
        <v>20000</v>
      </c>
      <c r="H16" s="13"/>
    </row>
    <row r="17" spans="1:8" x14ac:dyDescent="0.35">
      <c r="A17" s="11">
        <v>3703</v>
      </c>
      <c r="B17" s="3" t="s">
        <v>10</v>
      </c>
      <c r="C17" s="5">
        <v>1400</v>
      </c>
      <c r="D17" s="5">
        <v>0</v>
      </c>
      <c r="E17" s="5"/>
      <c r="F17" s="5">
        <v>2000</v>
      </c>
      <c r="G17" s="40">
        <v>2000</v>
      </c>
      <c r="H17" s="13"/>
    </row>
    <row r="18" spans="1:8" x14ac:dyDescent="0.35">
      <c r="A18" s="11">
        <v>3900</v>
      </c>
      <c r="B18" s="3" t="s">
        <v>11</v>
      </c>
      <c r="C18" s="5">
        <v>0</v>
      </c>
      <c r="D18" s="5">
        <v>170000</v>
      </c>
      <c r="E18" s="5">
        <v>201000</v>
      </c>
      <c r="F18" s="37">
        <f>F31/2</f>
        <v>150000</v>
      </c>
      <c r="G18" s="43">
        <v>49000</v>
      </c>
      <c r="H18" s="13" t="s">
        <v>76</v>
      </c>
    </row>
    <row r="19" spans="1:8" x14ac:dyDescent="0.35">
      <c r="A19" s="11"/>
      <c r="B19" s="3" t="s">
        <v>12</v>
      </c>
      <c r="C19" s="7">
        <f>SUM(C4:C18)</f>
        <v>902193</v>
      </c>
      <c r="D19" s="7">
        <f>SUM(D4:D18)</f>
        <v>1025800</v>
      </c>
      <c r="E19" s="7">
        <f>SUM(E4:E18)</f>
        <v>1234891</v>
      </c>
      <c r="F19" s="7">
        <f>SUM(F4:F18)</f>
        <v>1073000</v>
      </c>
      <c r="G19" s="7">
        <f>SUM(G4:G18)</f>
        <v>1184295.4180064308</v>
      </c>
      <c r="H19" s="13"/>
    </row>
    <row r="20" spans="1:8" x14ac:dyDescent="0.35">
      <c r="A20" s="11"/>
      <c r="B20" s="3"/>
      <c r="C20" s="4"/>
      <c r="D20" s="4"/>
      <c r="E20" s="4"/>
      <c r="F20" s="8"/>
      <c r="G20" s="42"/>
      <c r="H20" s="13"/>
    </row>
    <row r="21" spans="1:8" x14ac:dyDescent="0.35">
      <c r="A21" s="11"/>
      <c r="B21" s="21" t="s">
        <v>13</v>
      </c>
      <c r="C21" s="4"/>
      <c r="D21" s="4"/>
      <c r="E21" s="4"/>
      <c r="F21" s="8"/>
      <c r="G21" s="42"/>
      <c r="H21" s="13"/>
    </row>
    <row r="22" spans="1:8" ht="8.25" customHeight="1" x14ac:dyDescent="0.35">
      <c r="A22" s="11"/>
      <c r="B22" s="3"/>
      <c r="C22" s="4"/>
      <c r="D22" s="4"/>
      <c r="E22" s="4"/>
      <c r="F22" s="8"/>
      <c r="G22" s="42"/>
      <c r="H22" s="13"/>
    </row>
    <row r="23" spans="1:8" x14ac:dyDescent="0.35">
      <c r="A23" s="11">
        <v>5100</v>
      </c>
      <c r="B23" s="3" t="s">
        <v>14</v>
      </c>
      <c r="C23" s="5">
        <v>0</v>
      </c>
      <c r="D23" s="5">
        <v>0</v>
      </c>
      <c r="E23" s="5"/>
      <c r="F23" s="5">
        <v>0</v>
      </c>
      <c r="G23" s="40"/>
      <c r="H23" s="13" t="s">
        <v>53</v>
      </c>
    </row>
    <row r="24" spans="1:8" x14ac:dyDescent="0.35">
      <c r="A24" s="11">
        <v>5900</v>
      </c>
      <c r="B24" s="3" t="s">
        <v>15</v>
      </c>
      <c r="C24" s="5">
        <v>0</v>
      </c>
      <c r="D24" s="5">
        <v>0</v>
      </c>
      <c r="E24" s="5">
        <v>5400</v>
      </c>
      <c r="F24" s="5">
        <v>5000</v>
      </c>
      <c r="G24" s="40">
        <v>5000</v>
      </c>
      <c r="H24" s="13"/>
    </row>
    <row r="25" spans="1:8" x14ac:dyDescent="0.35">
      <c r="A25" s="11">
        <v>6020</v>
      </c>
      <c r="B25" s="3" t="s">
        <v>16</v>
      </c>
      <c r="C25" s="5">
        <v>260907</v>
      </c>
      <c r="D25" s="5">
        <v>284781</v>
      </c>
      <c r="E25" s="5">
        <v>293272</v>
      </c>
      <c r="F25" s="5">
        <v>295000</v>
      </c>
      <c r="G25" s="40">
        <v>300000</v>
      </c>
      <c r="H25" s="13"/>
    </row>
    <row r="26" spans="1:8" x14ac:dyDescent="0.35">
      <c r="A26" s="11">
        <v>6300</v>
      </c>
      <c r="B26" s="3" t="s">
        <v>17</v>
      </c>
      <c r="C26" s="5">
        <v>17878</v>
      </c>
      <c r="D26" s="5">
        <v>27124</v>
      </c>
      <c r="E26" s="5">
        <v>28386</v>
      </c>
      <c r="F26" s="5">
        <v>45000</v>
      </c>
      <c r="G26" s="40">
        <v>30000</v>
      </c>
      <c r="H26" s="27" t="s">
        <v>81</v>
      </c>
    </row>
    <row r="27" spans="1:8" x14ac:dyDescent="0.35">
      <c r="A27" s="11">
        <v>6410</v>
      </c>
      <c r="B27" s="3" t="s">
        <v>18</v>
      </c>
      <c r="C27" s="5">
        <v>76271</v>
      </c>
      <c r="D27" s="5">
        <v>112317</v>
      </c>
      <c r="E27" s="5">
        <v>106640</v>
      </c>
      <c r="F27" s="5">
        <v>120000</v>
      </c>
      <c r="G27" s="40">
        <v>110000</v>
      </c>
      <c r="H27" s="13"/>
    </row>
    <row r="28" spans="1:8" x14ac:dyDescent="0.35">
      <c r="A28" s="11">
        <v>6420</v>
      </c>
      <c r="B28" s="3" t="s">
        <v>19</v>
      </c>
      <c r="C28" s="5">
        <v>85001</v>
      </c>
      <c r="D28" s="5">
        <v>83032</v>
      </c>
      <c r="E28" s="5">
        <f>115361-E32</f>
        <v>84759</v>
      </c>
      <c r="F28" s="5">
        <v>85000</v>
      </c>
      <c r="G28" s="40">
        <v>85000</v>
      </c>
      <c r="H28" s="26" t="s">
        <v>79</v>
      </c>
    </row>
    <row r="29" spans="1:8" x14ac:dyDescent="0.35">
      <c r="A29" s="11">
        <v>6500</v>
      </c>
      <c r="B29" s="3" t="s">
        <v>20</v>
      </c>
      <c r="C29" s="5">
        <v>55783</v>
      </c>
      <c r="D29" s="5">
        <v>57856</v>
      </c>
      <c r="E29" s="5">
        <v>66828</v>
      </c>
      <c r="F29" s="5">
        <v>67000</v>
      </c>
      <c r="G29" s="40">
        <v>58000</v>
      </c>
      <c r="H29" s="13" t="s">
        <v>80</v>
      </c>
    </row>
    <row r="30" spans="1:8" x14ac:dyDescent="0.35">
      <c r="A30" s="11">
        <v>6510</v>
      </c>
      <c r="B30" s="3" t="s">
        <v>21</v>
      </c>
      <c r="C30" s="5">
        <v>266498</v>
      </c>
      <c r="D30" s="5">
        <v>52747</v>
      </c>
      <c r="E30" s="5">
        <v>92212</v>
      </c>
      <c r="F30" s="5">
        <f>15000+30000+85000</f>
        <v>130000</v>
      </c>
      <c r="G30" s="40">
        <v>10000</v>
      </c>
      <c r="H30" s="26" t="s">
        <v>83</v>
      </c>
    </row>
    <row r="31" spans="1:8" x14ac:dyDescent="0.35">
      <c r="A31" s="11">
        <v>6511</v>
      </c>
      <c r="B31" s="3" t="s">
        <v>55</v>
      </c>
      <c r="C31" s="5">
        <v>0</v>
      </c>
      <c r="D31" s="5">
        <v>0</v>
      </c>
      <c r="E31" s="5">
        <v>440052</v>
      </c>
      <c r="F31" s="36">
        <v>300000</v>
      </c>
      <c r="G31" s="43">
        <v>45000</v>
      </c>
      <c r="H31" s="27" t="s">
        <v>77</v>
      </c>
    </row>
    <row r="32" spans="1:8" x14ac:dyDescent="0.35">
      <c r="A32" s="11">
        <v>6520</v>
      </c>
      <c r="B32" s="3" t="s">
        <v>78</v>
      </c>
      <c r="C32" s="5"/>
      <c r="D32" s="5"/>
      <c r="E32" s="47">
        <v>30602</v>
      </c>
      <c r="F32" s="36"/>
      <c r="G32" s="43">
        <v>33104</v>
      </c>
      <c r="H32" s="27"/>
    </row>
    <row r="33" spans="1:8" x14ac:dyDescent="0.35">
      <c r="A33" s="11">
        <v>6700</v>
      </c>
      <c r="B33" s="3" t="s">
        <v>22</v>
      </c>
      <c r="C33" s="5">
        <v>4828</v>
      </c>
      <c r="D33" s="5">
        <v>5480</v>
      </c>
      <c r="E33" s="5">
        <v>6928</v>
      </c>
      <c r="F33" s="5">
        <v>6000</v>
      </c>
      <c r="G33" s="40">
        <v>8000</v>
      </c>
      <c r="H33" s="13"/>
    </row>
    <row r="34" spans="1:8" x14ac:dyDescent="0.35">
      <c r="A34" s="11">
        <v>6750</v>
      </c>
      <c r="B34" s="3" t="s">
        <v>23</v>
      </c>
      <c r="C34" s="5">
        <v>35250</v>
      </c>
      <c r="D34" s="5">
        <v>43300</v>
      </c>
      <c r="E34" s="5">
        <v>54975</v>
      </c>
      <c r="F34" s="5">
        <v>45000</v>
      </c>
      <c r="G34" s="40">
        <v>60000</v>
      </c>
      <c r="H34" s="13"/>
    </row>
    <row r="35" spans="1:8" x14ac:dyDescent="0.35">
      <c r="A35" s="11">
        <v>6760</v>
      </c>
      <c r="B35" s="3" t="s">
        <v>24</v>
      </c>
      <c r="C35" s="5">
        <v>9474</v>
      </c>
      <c r="D35" s="5">
        <v>19470</v>
      </c>
      <c r="E35" s="5">
        <v>39626</v>
      </c>
      <c r="F35" s="5">
        <v>23000</v>
      </c>
      <c r="G35" s="40">
        <v>35000</v>
      </c>
      <c r="H35" s="13"/>
    </row>
    <row r="36" spans="1:8" x14ac:dyDescent="0.35">
      <c r="A36" s="11">
        <v>6800</v>
      </c>
      <c r="B36" s="3" t="s">
        <v>25</v>
      </c>
      <c r="C36" s="5">
        <v>0</v>
      </c>
      <c r="D36" s="5">
        <v>0</v>
      </c>
      <c r="E36" s="5"/>
      <c r="F36" s="5">
        <v>0</v>
      </c>
      <c r="G36" s="40"/>
      <c r="H36" s="13" t="s">
        <v>56</v>
      </c>
    </row>
    <row r="37" spans="1:8" x14ac:dyDescent="0.35">
      <c r="A37" s="11">
        <v>6803</v>
      </c>
      <c r="B37" s="3" t="s">
        <v>26</v>
      </c>
      <c r="C37" s="5">
        <v>0</v>
      </c>
      <c r="D37" s="5">
        <v>0</v>
      </c>
      <c r="E37" s="5"/>
      <c r="F37" s="5">
        <v>0</v>
      </c>
      <c r="G37" s="40"/>
      <c r="H37" s="13" t="s">
        <v>56</v>
      </c>
    </row>
    <row r="38" spans="1:8" x14ac:dyDescent="0.35">
      <c r="A38" s="11">
        <v>6804</v>
      </c>
      <c r="B38" s="3" t="s">
        <v>27</v>
      </c>
      <c r="C38" s="5">
        <v>4325</v>
      </c>
      <c r="D38" s="5">
        <v>3125</v>
      </c>
      <c r="E38" s="5">
        <v>6475</v>
      </c>
      <c r="F38" s="5">
        <v>5000</v>
      </c>
      <c r="G38" s="40">
        <f>6500+12000</f>
        <v>18500</v>
      </c>
      <c r="H38" s="13" t="s">
        <v>84</v>
      </c>
    </row>
    <row r="39" spans="1:8" x14ac:dyDescent="0.35">
      <c r="A39" s="11">
        <v>6809</v>
      </c>
      <c r="B39" s="3" t="s">
        <v>28</v>
      </c>
      <c r="C39" s="5">
        <v>11011</v>
      </c>
      <c r="D39" s="5">
        <v>1550</v>
      </c>
      <c r="E39" s="5">
        <v>2205</v>
      </c>
      <c r="F39" s="5">
        <v>3000</v>
      </c>
      <c r="G39" s="40">
        <v>3000</v>
      </c>
      <c r="H39" s="13"/>
    </row>
    <row r="40" spans="1:8" x14ac:dyDescent="0.35">
      <c r="A40" s="11">
        <v>7100</v>
      </c>
      <c r="B40" s="3" t="s">
        <v>29</v>
      </c>
      <c r="C40" s="5">
        <v>0</v>
      </c>
      <c r="D40" s="5">
        <v>15319</v>
      </c>
      <c r="E40" s="5">
        <v>34473</v>
      </c>
      <c r="F40" s="5">
        <v>18000</v>
      </c>
      <c r="G40" s="40">
        <v>35000</v>
      </c>
      <c r="H40" s="13"/>
    </row>
    <row r="41" spans="1:8" x14ac:dyDescent="0.35">
      <c r="A41" s="11">
        <v>7150</v>
      </c>
      <c r="B41" s="3" t="s">
        <v>30</v>
      </c>
      <c r="C41" s="5">
        <v>168885</v>
      </c>
      <c r="D41" s="5">
        <v>18752</v>
      </c>
      <c r="E41" s="5">
        <v>18045</v>
      </c>
      <c r="F41" s="5">
        <v>15000</v>
      </c>
      <c r="G41" s="40">
        <f>18000+25000</f>
        <v>43000</v>
      </c>
      <c r="H41" s="26" t="s">
        <v>85</v>
      </c>
    </row>
    <row r="42" spans="1:8" x14ac:dyDescent="0.35">
      <c r="A42" s="11">
        <v>7300</v>
      </c>
      <c r="B42" s="3" t="s">
        <v>31</v>
      </c>
      <c r="C42" s="5">
        <v>6188</v>
      </c>
      <c r="D42" s="5">
        <v>0</v>
      </c>
      <c r="E42" s="5"/>
      <c r="F42" s="5">
        <v>6000</v>
      </c>
      <c r="G42" s="40">
        <v>5000</v>
      </c>
      <c r="H42" s="13"/>
    </row>
    <row r="43" spans="1:8" x14ac:dyDescent="0.35">
      <c r="A43" s="11">
        <v>7301</v>
      </c>
      <c r="B43" s="3" t="s">
        <v>32</v>
      </c>
      <c r="C43" s="5">
        <v>0</v>
      </c>
      <c r="D43" s="5">
        <v>6984</v>
      </c>
      <c r="E43" s="5">
        <v>10195</v>
      </c>
      <c r="F43" s="5">
        <v>9000</v>
      </c>
      <c r="G43" s="40">
        <v>10500</v>
      </c>
      <c r="H43" s="13"/>
    </row>
    <row r="44" spans="1:8" x14ac:dyDescent="0.35">
      <c r="A44" s="11">
        <v>7500</v>
      </c>
      <c r="B44" s="3" t="s">
        <v>33</v>
      </c>
      <c r="C44" s="5">
        <v>5575</v>
      </c>
      <c r="D44" s="5">
        <v>8963</v>
      </c>
      <c r="E44" s="5">
        <v>17869</v>
      </c>
      <c r="F44" s="5">
        <v>9000</v>
      </c>
      <c r="G44" s="40">
        <v>20000</v>
      </c>
      <c r="H44" s="13"/>
    </row>
    <row r="45" spans="1:8" x14ac:dyDescent="0.35">
      <c r="A45" s="11">
        <v>7700</v>
      </c>
      <c r="B45" s="3" t="s">
        <v>74</v>
      </c>
      <c r="C45" s="5"/>
      <c r="D45" s="5"/>
      <c r="E45" s="5">
        <v>24130</v>
      </c>
      <c r="F45" s="5"/>
      <c r="G45" s="40">
        <v>25000</v>
      </c>
      <c r="H45" s="13"/>
    </row>
    <row r="46" spans="1:8" x14ac:dyDescent="0.35">
      <c r="A46" s="11"/>
      <c r="B46" s="3" t="s">
        <v>34</v>
      </c>
      <c r="C46" s="7">
        <f>SUM(C23:C44)</f>
        <v>1007874</v>
      </c>
      <c r="D46" s="7">
        <f>SUM(D23:D44)</f>
        <v>740800</v>
      </c>
      <c r="E46" s="7">
        <f>SUM(E23:E45)</f>
        <v>1363072</v>
      </c>
      <c r="F46" s="7">
        <f>SUM(F23:F45)</f>
        <v>1186000</v>
      </c>
      <c r="G46" s="7">
        <f>SUM(G23:G45)</f>
        <v>939104</v>
      </c>
      <c r="H46" s="13"/>
    </row>
    <row r="47" spans="1:8" x14ac:dyDescent="0.35">
      <c r="A47" s="11"/>
      <c r="B47" s="3"/>
      <c r="C47" s="4"/>
      <c r="D47" s="4"/>
      <c r="E47" s="4"/>
      <c r="F47" s="8"/>
      <c r="G47" s="42"/>
      <c r="H47" s="13"/>
    </row>
    <row r="48" spans="1:8" x14ac:dyDescent="0.35">
      <c r="A48" s="48" t="s">
        <v>35</v>
      </c>
      <c r="B48" s="49"/>
      <c r="C48" s="7">
        <f>C19-C46</f>
        <v>-105681</v>
      </c>
      <c r="D48" s="7">
        <f>D19-D46</f>
        <v>285000</v>
      </c>
      <c r="E48" s="7">
        <f>E19-E46</f>
        <v>-128181</v>
      </c>
      <c r="F48" s="7">
        <f>F19-F46</f>
        <v>-113000</v>
      </c>
      <c r="G48" s="7">
        <f>G19-G46</f>
        <v>245191.41800643085</v>
      </c>
      <c r="H48" s="14"/>
    </row>
    <row r="49" spans="1:8" x14ac:dyDescent="0.35">
      <c r="A49" s="24" t="s">
        <v>48</v>
      </c>
      <c r="B49" s="25"/>
      <c r="C49" s="7">
        <f>C48+C25</f>
        <v>155226</v>
      </c>
      <c r="D49" s="7">
        <f>D48+D25</f>
        <v>569781</v>
      </c>
      <c r="E49" s="7">
        <f>E48+E25</f>
        <v>165091</v>
      </c>
      <c r="F49" s="7">
        <f>F48+F25</f>
        <v>182000</v>
      </c>
      <c r="G49" s="7">
        <f>G48+G25</f>
        <v>545191.41800643085</v>
      </c>
      <c r="H49" s="14"/>
    </row>
    <row r="50" spans="1:8" x14ac:dyDescent="0.35">
      <c r="A50" s="22"/>
      <c r="B50" s="23"/>
      <c r="C50" s="7"/>
      <c r="D50" s="7"/>
      <c r="E50" s="7"/>
      <c r="F50" s="7"/>
      <c r="G50" s="41"/>
      <c r="H50" s="14"/>
    </row>
    <row r="51" spans="1:8" x14ac:dyDescent="0.35">
      <c r="A51" s="11"/>
      <c r="B51" s="3"/>
      <c r="C51" s="4"/>
      <c r="D51" s="4"/>
      <c r="E51" s="4"/>
      <c r="F51" s="8"/>
      <c r="G51" s="42"/>
      <c r="H51" s="13"/>
    </row>
    <row r="52" spans="1:8" x14ac:dyDescent="0.35">
      <c r="A52" s="11"/>
      <c r="B52" s="38" t="s">
        <v>36</v>
      </c>
      <c r="C52" s="4"/>
      <c r="D52" s="4"/>
      <c r="E52" s="4"/>
      <c r="F52" s="8"/>
      <c r="G52" s="42"/>
      <c r="H52" s="13"/>
    </row>
    <row r="53" spans="1:8" ht="5" customHeight="1" x14ac:dyDescent="0.35">
      <c r="A53" s="11"/>
      <c r="B53" s="3"/>
      <c r="C53" s="4"/>
      <c r="D53" s="4"/>
      <c r="E53" s="4"/>
      <c r="F53" s="8"/>
      <c r="G53" s="42"/>
      <c r="H53" s="13"/>
    </row>
    <row r="54" spans="1:8" x14ac:dyDescent="0.35">
      <c r="A54" s="11">
        <v>8040</v>
      </c>
      <c r="B54" s="3" t="s">
        <v>37</v>
      </c>
      <c r="C54" s="5">
        <v>11059</v>
      </c>
      <c r="D54" s="5">
        <v>6988</v>
      </c>
      <c r="E54" s="5">
        <v>5733</v>
      </c>
      <c r="F54" s="5">
        <v>5000</v>
      </c>
      <c r="G54" s="40">
        <v>5000</v>
      </c>
      <c r="H54" s="13"/>
    </row>
    <row r="55" spans="1:8" x14ac:dyDescent="0.35">
      <c r="A55" s="11">
        <v>8140</v>
      </c>
      <c r="B55" s="3" t="s">
        <v>38</v>
      </c>
      <c r="C55" s="5">
        <v>123398</v>
      </c>
      <c r="D55" s="5">
        <v>105056</v>
      </c>
      <c r="E55" s="5">
        <v>95067</v>
      </c>
      <c r="F55" s="5">
        <v>105000</v>
      </c>
      <c r="G55" s="40">
        <v>96000</v>
      </c>
      <c r="H55" s="13" t="s">
        <v>46</v>
      </c>
    </row>
    <row r="56" spans="1:8" x14ac:dyDescent="0.35">
      <c r="A56" s="11"/>
      <c r="B56" s="3" t="s">
        <v>39</v>
      </c>
      <c r="C56" s="7">
        <f>C54-C55</f>
        <v>-112339</v>
      </c>
      <c r="D56" s="7">
        <f>D54-D55</f>
        <v>-98068</v>
      </c>
      <c r="E56" s="7">
        <f>E54-E55</f>
        <v>-89334</v>
      </c>
      <c r="F56" s="7">
        <f>F54-F55</f>
        <v>-100000</v>
      </c>
      <c r="G56" s="7">
        <f>G54-G55</f>
        <v>-91000</v>
      </c>
      <c r="H56" s="13"/>
    </row>
    <row r="57" spans="1:8" x14ac:dyDescent="0.35">
      <c r="A57" s="11"/>
      <c r="B57" s="3"/>
      <c r="C57" s="4"/>
      <c r="D57" s="4"/>
      <c r="E57" s="4"/>
      <c r="F57" s="8"/>
      <c r="G57" s="42"/>
      <c r="H57" s="13"/>
    </row>
    <row r="58" spans="1:8" ht="18.75" customHeight="1" x14ac:dyDescent="0.35">
      <c r="A58" s="48" t="s">
        <v>40</v>
      </c>
      <c r="B58" s="49"/>
      <c r="C58" s="7">
        <f>C48+C54-C55</f>
        <v>-218020</v>
      </c>
      <c r="D58" s="7">
        <f>D48+D54-D55</f>
        <v>186932</v>
      </c>
      <c r="E58" s="7">
        <f>E48+E54-E55</f>
        <v>-217515</v>
      </c>
      <c r="F58" s="7">
        <f>F48+F54-F55</f>
        <v>-213000</v>
      </c>
      <c r="G58" s="7">
        <f>G48+G54-G55</f>
        <v>154191.41800643085</v>
      </c>
      <c r="H58" s="14"/>
    </row>
    <row r="59" spans="1:8" ht="15.75" customHeight="1" x14ac:dyDescent="0.35">
      <c r="A59" s="24" t="s">
        <v>49</v>
      </c>
      <c r="B59" s="25"/>
      <c r="C59" s="7">
        <f>C58+C25</f>
        <v>42887</v>
      </c>
      <c r="D59" s="7">
        <f>D58+D25</f>
        <v>471713</v>
      </c>
      <c r="E59" s="7">
        <f>E58+E25</f>
        <v>75757</v>
      </c>
      <c r="F59" s="7">
        <f>F58+F25</f>
        <v>82000</v>
      </c>
      <c r="G59" s="7">
        <f>G58+G25</f>
        <v>454191.41800643085</v>
      </c>
      <c r="H59" s="14"/>
    </row>
    <row r="60" spans="1:8" x14ac:dyDescent="0.35">
      <c r="A60" s="11"/>
      <c r="B60" s="3"/>
      <c r="C60" s="4"/>
      <c r="D60" s="4"/>
      <c r="E60" s="4"/>
      <c r="F60" s="8"/>
      <c r="G60" s="42"/>
      <c r="H60" s="13"/>
    </row>
    <row r="61" spans="1:8" x14ac:dyDescent="0.35">
      <c r="A61" s="11"/>
      <c r="B61" s="3" t="s">
        <v>41</v>
      </c>
      <c r="C61" s="4"/>
      <c r="D61" s="4"/>
      <c r="E61" s="4"/>
      <c r="F61" s="8"/>
      <c r="G61" s="42"/>
      <c r="H61" s="13"/>
    </row>
    <row r="62" spans="1:8" x14ac:dyDescent="0.35">
      <c r="A62" s="11"/>
      <c r="B62" s="3"/>
      <c r="C62" s="4"/>
      <c r="D62" s="4"/>
      <c r="E62" s="4"/>
      <c r="F62" s="8"/>
      <c r="G62" s="42"/>
      <c r="H62" s="12"/>
    </row>
    <row r="63" spans="1:8" x14ac:dyDescent="0.35">
      <c r="A63" s="11"/>
      <c r="B63" s="3" t="s">
        <v>42</v>
      </c>
      <c r="C63" s="6">
        <v>0</v>
      </c>
      <c r="D63" s="6"/>
      <c r="E63" s="6"/>
      <c r="F63" s="6">
        <v>0</v>
      </c>
      <c r="G63" s="44"/>
      <c r="H63" s="12"/>
    </row>
    <row r="64" spans="1:8" x14ac:dyDescent="0.35">
      <c r="A64" s="11"/>
      <c r="B64" s="3"/>
      <c r="C64" s="4"/>
      <c r="D64" s="4"/>
      <c r="E64" s="4"/>
      <c r="F64" s="8"/>
      <c r="G64" s="42"/>
      <c r="H64" s="12"/>
    </row>
    <row r="65" spans="1:8" x14ac:dyDescent="0.35">
      <c r="A65" s="48" t="s">
        <v>43</v>
      </c>
      <c r="B65" s="49"/>
      <c r="C65" s="7">
        <f>C58</f>
        <v>-218020</v>
      </c>
      <c r="D65" s="7">
        <f>D58</f>
        <v>186932</v>
      </c>
      <c r="E65" s="7">
        <f>E58</f>
        <v>-217515</v>
      </c>
      <c r="F65" s="7">
        <f>F58</f>
        <v>-213000</v>
      </c>
      <c r="G65" s="41"/>
      <c r="H65" s="15"/>
    </row>
    <row r="66" spans="1:8" ht="15" thickBot="1" x14ac:dyDescent="0.4">
      <c r="A66" s="16"/>
      <c r="B66" s="17"/>
      <c r="C66" s="17"/>
      <c r="D66" s="17"/>
      <c r="E66" s="17"/>
      <c r="F66" s="18"/>
      <c r="G66" s="45"/>
      <c r="H66" s="19"/>
    </row>
  </sheetData>
  <mergeCells count="5">
    <mergeCell ref="A48:B48"/>
    <mergeCell ref="A58:B58"/>
    <mergeCell ref="A65:B65"/>
    <mergeCell ref="A1:H1"/>
    <mergeCell ref="C2:H2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8" sqref="B18"/>
    </sheetView>
  </sheetViews>
  <sheetFormatPr baseColWidth="10" defaultColWidth="11.453125" defaultRowHeight="14.5" x14ac:dyDescent="0.35"/>
  <cols>
    <col min="1" max="1" width="94.26953125" customWidth="1"/>
    <col min="2" max="2" width="11.453125" style="33"/>
  </cols>
  <sheetData>
    <row r="1" spans="1:3" s="28" customFormat="1" x14ac:dyDescent="0.35">
      <c r="A1" s="28" t="s">
        <v>57</v>
      </c>
      <c r="B1" s="29" t="s">
        <v>58</v>
      </c>
    </row>
    <row r="2" spans="1:3" s="30" customFormat="1" x14ac:dyDescent="0.35">
      <c r="A2" s="30" t="s">
        <v>59</v>
      </c>
      <c r="B2" s="31"/>
      <c r="C2" s="31">
        <f>SUM(B2:B7)</f>
        <v>30000</v>
      </c>
    </row>
    <row r="3" spans="1:3" ht="43.5" x14ac:dyDescent="0.35">
      <c r="A3" s="32" t="s">
        <v>60</v>
      </c>
      <c r="B3" s="33">
        <v>10000</v>
      </c>
    </row>
    <row r="4" spans="1:3" x14ac:dyDescent="0.35">
      <c r="A4" t="s">
        <v>61</v>
      </c>
      <c r="B4" s="33">
        <v>5000</v>
      </c>
    </row>
    <row r="5" spans="1:3" x14ac:dyDescent="0.35">
      <c r="A5" t="s">
        <v>62</v>
      </c>
      <c r="B5" s="33">
        <v>5000</v>
      </c>
    </row>
    <row r="6" spans="1:3" x14ac:dyDescent="0.35">
      <c r="A6" t="s">
        <v>63</v>
      </c>
      <c r="B6" s="33">
        <v>5000</v>
      </c>
    </row>
    <row r="7" spans="1:3" x14ac:dyDescent="0.35">
      <c r="A7" t="s">
        <v>64</v>
      </c>
      <c r="B7" s="33">
        <v>5000</v>
      </c>
    </row>
    <row r="9" spans="1:3" s="34" customFormat="1" ht="14.25" customHeight="1" x14ac:dyDescent="0.35">
      <c r="A9" s="34" t="s">
        <v>65</v>
      </c>
      <c r="B9" s="35"/>
      <c r="C9" s="35">
        <f>SUM(B10:B11)</f>
        <v>11500</v>
      </c>
    </row>
    <row r="10" spans="1:3" x14ac:dyDescent="0.35">
      <c r="A10" t="s">
        <v>66</v>
      </c>
      <c r="B10" s="33">
        <v>4000</v>
      </c>
    </row>
    <row r="11" spans="1:3" x14ac:dyDescent="0.35">
      <c r="A11" t="s">
        <v>67</v>
      </c>
      <c r="B11" s="33">
        <v>7500</v>
      </c>
    </row>
    <row r="13" spans="1:3" s="34" customFormat="1" x14ac:dyDescent="0.35">
      <c r="A13" s="34" t="s">
        <v>68</v>
      </c>
      <c r="B13" s="35">
        <f>SUM(B2:B11)</f>
        <v>41500</v>
      </c>
      <c r="C13" s="35">
        <f>SUM(C2:C11)</f>
        <v>41500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Sheet1</vt:lpstr>
      <vt:lpstr>Budsjettinnspill 2017</vt:lpstr>
      <vt:lpstr>Sheet1!Utskriftstitler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Eivind</dc:creator>
  <cp:lastModifiedBy>Kathrine Rønsen Vanem</cp:lastModifiedBy>
  <cp:lastPrinted>2017-02-05T10:48:45Z</cp:lastPrinted>
  <dcterms:created xsi:type="dcterms:W3CDTF">2014-01-25T14:13:33Z</dcterms:created>
  <dcterms:modified xsi:type="dcterms:W3CDTF">2018-02-05T09:35:02Z</dcterms:modified>
</cp:coreProperties>
</file>