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e dokumenter\FHTF fra Minnepenn\Regnskap\2022\Årsoppgjør\"/>
    </mc:Choice>
  </mc:AlternateContent>
  <xr:revisionPtr revIDLastSave="0" documentId="13_ncr:1_{17E96B91-B4A1-441D-8642-C718547B748A}" xr6:coauthVersionLast="47" xr6:coauthVersionMax="47" xr10:uidLastSave="{00000000-0000-0000-0000-000000000000}"/>
  <bookViews>
    <workbookView xWindow="57480" yWindow="-120" windowWidth="29040" windowHeight="15840" activeTab="2" xr2:uid="{00000000-000D-0000-FFFF-FFFF00000000}"/>
  </bookViews>
  <sheets>
    <sheet name="Forside regnskap" sheetId="6" r:id="rId1"/>
    <sheet name="Resultat" sheetId="1" r:id="rId2"/>
    <sheet name="Balanse" sheetId="2" r:id="rId3"/>
    <sheet name="Kommentarer" sheetId="3" r:id="rId4"/>
    <sheet name="Byggefondet" sheetId="4" r:id="rId5"/>
    <sheet name="Forside budsjett" sheetId="10" r:id="rId6"/>
    <sheet name="Budsjett 2023" sheetId="5" r:id="rId7"/>
  </sheets>
  <definedNames>
    <definedName name="_xlnm.Print_Area" localSheetId="2">Balanse!$A$1:$F$58</definedName>
    <definedName name="_xlnm.Print_Area" localSheetId="6">'Budsjett 2023'!$A$1:$D$130</definedName>
    <definedName name="_xlnm.Print_Area" localSheetId="3">Kommentarer!$A$1:$B$85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3" i="2" l="1"/>
  <c r="D39" i="2"/>
  <c r="E99" i="1"/>
  <c r="D164" i="1"/>
  <c r="E160" i="1"/>
  <c r="D158" i="1"/>
  <c r="D151" i="1"/>
  <c r="D144" i="1"/>
  <c r="D137" i="1"/>
  <c r="D124" i="1"/>
  <c r="D119" i="1"/>
  <c r="D110" i="1"/>
  <c r="D97" i="1"/>
  <c r="D86" i="1"/>
  <c r="D80" i="1"/>
  <c r="D99" i="1" s="1"/>
  <c r="E66" i="1"/>
  <c r="D64" i="1"/>
  <c r="D60" i="1"/>
  <c r="D51" i="1"/>
  <c r="D47" i="1"/>
  <c r="D42" i="1"/>
  <c r="D18" i="1"/>
  <c r="D27" i="1"/>
  <c r="D12" i="1"/>
  <c r="D38" i="2"/>
  <c r="D160" i="1" l="1"/>
  <c r="E101" i="1"/>
  <c r="E166" i="1" s="1"/>
  <c r="E169" i="1" s="1"/>
  <c r="E170" i="1" s="1"/>
  <c r="D66" i="1"/>
  <c r="D101" i="1" s="1"/>
  <c r="F27" i="2"/>
  <c r="D151" i="5"/>
  <c r="C151" i="5"/>
  <c r="D145" i="5"/>
  <c r="C145" i="5"/>
  <c r="D139" i="5"/>
  <c r="C139" i="5"/>
  <c r="D132" i="5"/>
  <c r="C132" i="5"/>
  <c r="D125" i="5"/>
  <c r="C125" i="5"/>
  <c r="D112" i="5"/>
  <c r="C112" i="5"/>
  <c r="D107" i="5"/>
  <c r="C107" i="5"/>
  <c r="D98" i="5"/>
  <c r="C92" i="5"/>
  <c r="C98" i="5" s="1"/>
  <c r="C147" i="5" s="1"/>
  <c r="D85" i="5"/>
  <c r="C85" i="5"/>
  <c r="D75" i="5"/>
  <c r="C75" i="5"/>
  <c r="D69" i="5"/>
  <c r="D87" i="5" s="1"/>
  <c r="C69" i="5"/>
  <c r="C87" i="5" s="1"/>
  <c r="D54" i="5"/>
  <c r="C54" i="5"/>
  <c r="D50" i="5"/>
  <c r="C50" i="5"/>
  <c r="D42" i="5"/>
  <c r="C42" i="5"/>
  <c r="D38" i="5"/>
  <c r="C38" i="5"/>
  <c r="D33" i="5"/>
  <c r="C33" i="5"/>
  <c r="D24" i="5"/>
  <c r="C24" i="5"/>
  <c r="D15" i="5"/>
  <c r="C15" i="5"/>
  <c r="D10" i="5"/>
  <c r="C10" i="5"/>
  <c r="C56" i="5" s="1"/>
  <c r="C89" i="5" s="1"/>
  <c r="D166" i="1" l="1"/>
  <c r="D169" i="1" s="1"/>
  <c r="D170" i="1" s="1"/>
  <c r="D56" i="5"/>
  <c r="D89" i="5" s="1"/>
  <c r="D153" i="5" s="1"/>
  <c r="D147" i="5"/>
  <c r="C153" i="5"/>
  <c r="H105" i="1" l="1"/>
  <c r="H17" i="1"/>
  <c r="H80" i="1" l="1"/>
  <c r="H97" i="1"/>
  <c r="F86" i="1"/>
  <c r="F51" i="1"/>
  <c r="H86" i="1" l="1"/>
  <c r="H64" i="1"/>
  <c r="H60" i="1"/>
  <c r="H51" i="1"/>
  <c r="F97" i="1"/>
  <c r="F80" i="1"/>
  <c r="F64" i="1"/>
  <c r="F60" i="1"/>
  <c r="H164" i="1" l="1"/>
  <c r="F12" i="1"/>
  <c r="F40" i="2"/>
  <c r="H27" i="1" l="1"/>
  <c r="F11" i="2"/>
  <c r="H12" i="1"/>
  <c r="G160" i="1"/>
  <c r="H158" i="1"/>
  <c r="F27" i="1"/>
  <c r="F158" i="1" l="1"/>
  <c r="F18" i="1"/>
  <c r="H18" i="1" l="1"/>
  <c r="F164" i="1" l="1"/>
  <c r="H151" i="1"/>
  <c r="F151" i="1"/>
  <c r="H144" i="1"/>
  <c r="F144" i="1"/>
  <c r="H137" i="1"/>
  <c r="F137" i="1"/>
  <c r="H124" i="1"/>
  <c r="F124" i="1"/>
  <c r="H119" i="1"/>
  <c r="F119" i="1"/>
  <c r="H110" i="1"/>
  <c r="F110" i="1"/>
  <c r="H47" i="1"/>
  <c r="F47" i="1"/>
  <c r="H42" i="1"/>
  <c r="F42" i="1"/>
  <c r="F66" i="1" l="1"/>
  <c r="H66" i="1"/>
  <c r="F160" i="1"/>
  <c r="H160" i="1"/>
  <c r="H99" i="1"/>
  <c r="F99" i="1"/>
  <c r="H101" i="1" l="1"/>
  <c r="H166" i="1" s="1"/>
  <c r="H169" i="1" s="1"/>
  <c r="H170" i="1" s="1"/>
  <c r="F101" i="1"/>
  <c r="F166" i="1" s="1"/>
  <c r="F169" i="1" s="1"/>
  <c r="F170" i="1" s="1"/>
  <c r="F35" i="2" l="1"/>
  <c r="F42" i="2" s="1"/>
  <c r="F20" i="2"/>
  <c r="F17" i="2"/>
  <c r="F14" i="2"/>
  <c r="F29" i="2" l="1"/>
  <c r="D16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Bruker</author>
  </authors>
  <commentList>
    <comment ref="C72" authorId="0" shapeId="0" xr:uid="{154F346A-178C-4C3C-A33A-DFA6E1B1FD08}">
      <text>
        <r>
          <rPr>
            <b/>
            <sz val="9"/>
            <color indexed="81"/>
            <rFont val="Tahoma"/>
            <family val="2"/>
          </rPr>
          <t>Bruker:</t>
        </r>
        <r>
          <rPr>
            <sz val="9"/>
            <color indexed="81"/>
            <rFont val="Tahoma"/>
            <family val="2"/>
          </rPr>
          <t xml:space="preserve">
Inkludert t-skjorter til trenerne</t>
        </r>
      </text>
    </comment>
  </commentList>
</comments>
</file>

<file path=xl/sharedStrings.xml><?xml version="1.0" encoding="utf-8"?>
<sst xmlns="http://schemas.openxmlformats.org/spreadsheetml/2006/main" count="531" uniqueCount="338">
  <si>
    <t>LAM</t>
  </si>
  <si>
    <t>Grasrotandelen</t>
  </si>
  <si>
    <t>Kommunale tilskudd</t>
  </si>
  <si>
    <t>REGNSKAP</t>
  </si>
  <si>
    <t>BUDSJETT</t>
  </si>
  <si>
    <t>17. mai arrangement</t>
  </si>
  <si>
    <t>Juleturnarrangement</t>
  </si>
  <si>
    <t>Høstlotteri</t>
  </si>
  <si>
    <t>SUM DRIFTSINNTEKTER</t>
  </si>
  <si>
    <t>Kretsstevner/-mesterskap</t>
  </si>
  <si>
    <t>Nasjonale og regionale stevner-/mesterskap</t>
  </si>
  <si>
    <t>Klubbmesterskap</t>
  </si>
  <si>
    <t>Trening og instruksjonstiltak</t>
  </si>
  <si>
    <t>Drakter</t>
  </si>
  <si>
    <t>Leie av lokaler</t>
  </si>
  <si>
    <t>Materiell</t>
  </si>
  <si>
    <t>Treningsutdanning</t>
  </si>
  <si>
    <t>Dommer-/funksjonærutdanning</t>
  </si>
  <si>
    <t>Sommerfest for instruktører og styret</t>
  </si>
  <si>
    <t>Styrets møteutgifter</t>
  </si>
  <si>
    <t>Deltakelse andres møter</t>
  </si>
  <si>
    <t>Instruktørmøter</t>
  </si>
  <si>
    <t>Generalforsamling</t>
  </si>
  <si>
    <t>Administrasjonsutgifter</t>
  </si>
  <si>
    <t>Forsikring</t>
  </si>
  <si>
    <t>Gaver og premier</t>
  </si>
  <si>
    <t>Kontingent til Halden Idrettsråd</t>
  </si>
  <si>
    <t>Forbundsavgift og forsikring</t>
  </si>
  <si>
    <t>NGTFs trenerlisens</t>
  </si>
  <si>
    <t>Data utstyr</t>
  </si>
  <si>
    <t>Utstyr til kiosk</t>
  </si>
  <si>
    <t>Reklame- og annonsekostnader</t>
  </si>
  <si>
    <t>Finansinntekter</t>
  </si>
  <si>
    <t>Fredrikshalds Turnforening</t>
  </si>
  <si>
    <t>Marianne Grimstad/sign</t>
  </si>
  <si>
    <t>AMS-fond Odin Norden</t>
  </si>
  <si>
    <t>Kasse</t>
  </si>
  <si>
    <t>Bank</t>
  </si>
  <si>
    <t>Halden Sparebank nr. 07 00700</t>
  </si>
  <si>
    <t>Berg Sparebank nr. 60 51149</t>
  </si>
  <si>
    <t>Egenkapital</t>
  </si>
  <si>
    <t>Byggefond</t>
  </si>
  <si>
    <t>Gebyrer Medlemsnett</t>
  </si>
  <si>
    <t>Kontanter</t>
  </si>
  <si>
    <t>kr</t>
  </si>
  <si>
    <t>kr. 450.288,88 er plassert i fond. Det resterende er fri egenkapital.</t>
  </si>
  <si>
    <t>UTVIKLING AV BYGGEFONDET - RESERVEFONDET</t>
  </si>
  <si>
    <t>Utviklingen av "Byggefondet" har siden 1980 vært som følger:</t>
  </si>
  <si>
    <t>kr.</t>
  </si>
  <si>
    <t>kursen være svingende, men når det gjelder langsiktig plassering så må fond anses å være</t>
  </si>
  <si>
    <t>en sikker pengeplassering.</t>
  </si>
  <si>
    <t>Marianne Grimstad</t>
  </si>
  <si>
    <t>Jøtun Finans AS (Avsatte ytterligere kr 20.000,-)</t>
  </si>
  <si>
    <t>Kapitalformidling AS</t>
  </si>
  <si>
    <t>Fokus Bank ASA</t>
  </si>
  <si>
    <t>Odin Norden (Avsatte ytterligere kr 80.000)</t>
  </si>
  <si>
    <t>Ligningsverdi - kurs 371.03</t>
  </si>
  <si>
    <t>Ligningsverdig - kurs 476,55</t>
  </si>
  <si>
    <t>Ligningsverdi - kurs 493,81</t>
  </si>
  <si>
    <t>Ligningsverdi - kurs 453.39</t>
  </si>
  <si>
    <t>Ligningsverdi - kurs 332,08</t>
  </si>
  <si>
    <t>Ligningsverdi - kurs 592,29</t>
  </si>
  <si>
    <t>Ligningsverdi - kurs 825,38</t>
  </si>
  <si>
    <t>Ligningsverdi - kurs 810,39</t>
  </si>
  <si>
    <t>Ligningsverdi - kurs 839,14 - Markedsverdi 851.339</t>
  </si>
  <si>
    <t>Ligningsverdi - kurs 1.298,16 - Markedsverdi 1.638.062,-</t>
  </si>
  <si>
    <t>Ligningsverdi - kurs 1.277,07 - Markedsverdi 1.524.271,-</t>
  </si>
  <si>
    <t>Ligningsverdi - kurs 1.158,67 - Markedsverdi 1.175.514,17</t>
  </si>
  <si>
    <t>DRIFTSRESULTAT</t>
  </si>
  <si>
    <t xml:space="preserve">Grasrotandelen </t>
  </si>
  <si>
    <t xml:space="preserve">Kommunale tilskudd </t>
  </si>
  <si>
    <t xml:space="preserve">Juleturnarrangement </t>
  </si>
  <si>
    <t xml:space="preserve">Kretsstevner/-mesterskap </t>
  </si>
  <si>
    <t xml:space="preserve">Nasjonale og regionale stevner-/mest </t>
  </si>
  <si>
    <t xml:space="preserve">Klubbmesterskap </t>
  </si>
  <si>
    <t xml:space="preserve">Kjøregodtgjørelse konk., stevner ol </t>
  </si>
  <si>
    <t xml:space="preserve">Trening og instruksjonstiltak </t>
  </si>
  <si>
    <t xml:space="preserve">Drakter </t>
  </si>
  <si>
    <t xml:space="preserve">Leie av lokaler </t>
  </si>
  <si>
    <t xml:space="preserve">Førstehjelpsutstyr mm </t>
  </si>
  <si>
    <t xml:space="preserve">Treningsutdanning </t>
  </si>
  <si>
    <t xml:space="preserve">Dommer-/funkjsonærutdanning </t>
  </si>
  <si>
    <t xml:space="preserve">Styrets møteutgifter </t>
  </si>
  <si>
    <t xml:space="preserve">Deltakelse andres møter </t>
  </si>
  <si>
    <t xml:space="preserve">Instruktørmøter </t>
  </si>
  <si>
    <t xml:space="preserve">Generalforsamling </t>
  </si>
  <si>
    <t xml:space="preserve">Administrasjonsutgifter </t>
  </si>
  <si>
    <t xml:space="preserve">Forsikring </t>
  </si>
  <si>
    <t xml:space="preserve">Gaver, premier </t>
  </si>
  <si>
    <t xml:space="preserve">Kontingent til ØGTK </t>
  </si>
  <si>
    <t xml:space="preserve">Kontingent til Halden Idrettsråd </t>
  </si>
  <si>
    <t xml:space="preserve">Forbundsavgift og forsikring </t>
  </si>
  <si>
    <t xml:space="preserve">Data utstyr </t>
  </si>
  <si>
    <t xml:space="preserve">Reklame og annonsekostnader </t>
  </si>
  <si>
    <t xml:space="preserve">Gebyrer Medlemsnett </t>
  </si>
  <si>
    <t>FREDRIKSHALDS TURNFORENING</t>
  </si>
  <si>
    <t>LAM-midler</t>
  </si>
  <si>
    <t>MVA-kompensasjon</t>
  </si>
  <si>
    <t>Lønn</t>
  </si>
  <si>
    <t>Overføring til annen egenkapital</t>
  </si>
  <si>
    <t>Årets resultat</t>
  </si>
  <si>
    <t>DISPONERING AV ÅRSRESULTAT</t>
  </si>
  <si>
    <t>Eiendeler</t>
  </si>
  <si>
    <t>Kortsiktige fordringer</t>
  </si>
  <si>
    <t>Langsiktige fordringer</t>
  </si>
  <si>
    <t>Kortsiktig gjeld</t>
  </si>
  <si>
    <t>Kjøregodtgjørelse konk., stevner o.l</t>
  </si>
  <si>
    <t>Frigjøring av tillitsverv</t>
  </si>
  <si>
    <t>Sponsoravtaler foreningsdress</t>
  </si>
  <si>
    <t>Ligningsverdi - kurs 1053,33 - Markedsverdi 1.068.642,78</t>
  </si>
  <si>
    <t>Ligningsverdi - kurs 1.377,13 - Markedsverdi 1.397.150</t>
  </si>
  <si>
    <t>Apparater/utstyr</t>
  </si>
  <si>
    <t>Foreningsgensere</t>
  </si>
  <si>
    <t>Foreningsdresser</t>
  </si>
  <si>
    <t>Ligningsverdi - kurs 1167,24 - Markedsverdi 1.184.208,75</t>
  </si>
  <si>
    <t xml:space="preserve">Foreningsgensere </t>
  </si>
  <si>
    <t>Sportslotteriet</t>
  </si>
  <si>
    <t>Frigjøring tillitsverv</t>
  </si>
  <si>
    <t>Apparater og utstyr</t>
  </si>
  <si>
    <t>Salg av drikkeflasker og paraplyer</t>
  </si>
  <si>
    <t>Salg av foreningsgensere</t>
  </si>
  <si>
    <t>Salg av foreningsdresser</t>
  </si>
  <si>
    <t>Haldenspillet</t>
  </si>
  <si>
    <t>Drikkeflasker og paraplyer</t>
  </si>
  <si>
    <t>Beholdning foreningsdresser</t>
  </si>
  <si>
    <t>Beholdning gensere</t>
  </si>
  <si>
    <t>Beholdning drakter</t>
  </si>
  <si>
    <t>Beholdning paraplyer, drikkeflasker</t>
  </si>
  <si>
    <t>Salg av drakter</t>
  </si>
  <si>
    <t>Ligningsverdi - kurs 1531,17 - Markedsverdi 1.553.429,38</t>
  </si>
  <si>
    <t>Leder</t>
  </si>
  <si>
    <t>Ligningsverdi - kurs 1738,78 - Markedsverdi 1.764.057,51</t>
  </si>
  <si>
    <t>Chrstine Moe Klingstrøm/sign</t>
  </si>
  <si>
    <t>Internasjonale stevner</t>
  </si>
  <si>
    <t xml:space="preserve">kr. </t>
  </si>
  <si>
    <t>Ligningsverdi - kurs 2315,28 - Markedsverdi 2.348.938,38</t>
  </si>
  <si>
    <t>Kundefordringer</t>
  </si>
  <si>
    <t>Halden Sparebank nr. 07 07268</t>
  </si>
  <si>
    <t>Berg Sparebank nr. 27.88147</t>
  </si>
  <si>
    <t>Annen Egenkapital</t>
  </si>
  <si>
    <t>Leverandørgjeld</t>
  </si>
  <si>
    <t>Medlemskontingent</t>
  </si>
  <si>
    <t>Treningsavgift</t>
  </si>
  <si>
    <t>Bingo 1</t>
  </si>
  <si>
    <t>NGTF, spillemidler til utstyr</t>
  </si>
  <si>
    <t>Aktivitetsdag</t>
  </si>
  <si>
    <t>Diverse aktiviteter partiene</t>
  </si>
  <si>
    <t>Førstehjelpsutstyr med mer</t>
  </si>
  <si>
    <t>Purrekostnader</t>
  </si>
  <si>
    <t>Gebyrer og bankomkostninger</t>
  </si>
  <si>
    <t>Salgsinntekter</t>
  </si>
  <si>
    <t>Sum salgsinntekter</t>
  </si>
  <si>
    <t>Sponsorinntekter</t>
  </si>
  <si>
    <t>Sum Sponsorinntekter</t>
  </si>
  <si>
    <t>Egne arrangementer</t>
  </si>
  <si>
    <t>Sum egne arrangementer</t>
  </si>
  <si>
    <t>Sum diverse tilskudd</t>
  </si>
  <si>
    <t>Kontingent/treningsavgift</t>
  </si>
  <si>
    <t>Sum kontingent/treningsavgift</t>
  </si>
  <si>
    <t>Andres arrangementer</t>
  </si>
  <si>
    <t>Sum andres arrangementer</t>
  </si>
  <si>
    <t>Inntektsbringende tiltak</t>
  </si>
  <si>
    <t>Sum inntektsbringende tiltak</t>
  </si>
  <si>
    <t>Diverse inntekter</t>
  </si>
  <si>
    <t>Sum diverse inntekter</t>
  </si>
  <si>
    <t>Salgskostnader</t>
  </si>
  <si>
    <t>Sum salgskostnader</t>
  </si>
  <si>
    <t>Aktivitetskostnader</t>
  </si>
  <si>
    <t>Sum aktivitetskostnader</t>
  </si>
  <si>
    <t>Kostnader egne arrangementer</t>
  </si>
  <si>
    <t>Sum kostnader egne arrangementer</t>
  </si>
  <si>
    <t>Personalkostnader</t>
  </si>
  <si>
    <t>Kurs og utdanning</t>
  </si>
  <si>
    <t>Sum kurs og utdanning</t>
  </si>
  <si>
    <t>Innkjøp av materiell og utstyr</t>
  </si>
  <si>
    <t>Sum materiell og utstyr</t>
  </si>
  <si>
    <t>Sum gebyrer og bankomkostninger</t>
  </si>
  <si>
    <t>Lisenser og kontingenter</t>
  </si>
  <si>
    <t>Sum lisenser og kontingenter</t>
  </si>
  <si>
    <t>Deltakelse andres arrangementer</t>
  </si>
  <si>
    <t>Sum deltakelse andres arrangementer</t>
  </si>
  <si>
    <t>Administrasjons- og møtekostnader</t>
  </si>
  <si>
    <t>Sum administrasjons- og møtekostnader</t>
  </si>
  <si>
    <t>Finansposter</t>
  </si>
  <si>
    <t>Diverse tilskudd</t>
  </si>
  <si>
    <t>Årsresultat</t>
  </si>
  <si>
    <t>SUM DRIFTSKOSTNADER</t>
  </si>
  <si>
    <t>SUM ANDRE DRIFTSKOSTNADER</t>
  </si>
  <si>
    <t>SUM PERSONALKOSTNADER</t>
  </si>
  <si>
    <t>SUM FINANSPOSTER</t>
  </si>
  <si>
    <t>Nestleder</t>
  </si>
  <si>
    <t>Sekretær</t>
  </si>
  <si>
    <t>Styremedlem</t>
  </si>
  <si>
    <t>Grethe Dahl/sign</t>
  </si>
  <si>
    <t>Administrasjon og møter</t>
  </si>
  <si>
    <t>Deltakelse andres arrangement</t>
  </si>
  <si>
    <t>Diverse aktiviteter barnepartiene</t>
  </si>
  <si>
    <t>Styrehonorar</t>
  </si>
  <si>
    <t>Kostnader hall</t>
  </si>
  <si>
    <t>SUM INNTEKTER</t>
  </si>
  <si>
    <t>Sum personalkostnader</t>
  </si>
  <si>
    <t>NGTF's Trenerlisens</t>
  </si>
  <si>
    <t>BUDSJETTERT OVER(+)-UNDERSKUDD(-)</t>
  </si>
  <si>
    <t>Therese Andersen/sign</t>
  </si>
  <si>
    <t>Ligningsverdi - kurs 2273,9 - Markedsverdi 2.306.956,82</t>
  </si>
  <si>
    <t xml:space="preserve">BUDSJETT </t>
  </si>
  <si>
    <t>Kostnader Hall</t>
  </si>
  <si>
    <t>Salg Drakter</t>
  </si>
  <si>
    <t>Øredifferenser</t>
  </si>
  <si>
    <t>NGTF, Spillemidler til utstyr</t>
  </si>
  <si>
    <t>Ligningsverdi - kurs 2572,36 - Markedsverdi 2.609.755,68</t>
  </si>
  <si>
    <t>Vinterdiskotek</t>
  </si>
  <si>
    <t>Turnspretten</t>
  </si>
  <si>
    <t>Ligningsverdi - kurs 2192,85 - Markedsverdi 2.224.728,56</t>
  </si>
  <si>
    <t>Turnskolen</t>
  </si>
  <si>
    <t>T-skjorte barn</t>
  </si>
  <si>
    <t>Salg av forenings T-skjorter barn</t>
  </si>
  <si>
    <t>Salg av forenings T-skjorter, voksen</t>
  </si>
  <si>
    <t>Beholdning Forenings T-skjorter, barn</t>
  </si>
  <si>
    <t>Beholdning Forenings T-skjorter, voksen</t>
  </si>
  <si>
    <t>Salg av T-skjorter, voksen</t>
  </si>
  <si>
    <t>Salg av T-skjorter, barn</t>
  </si>
  <si>
    <t>T-skjorter, barn</t>
  </si>
  <si>
    <t>T-skjorter, voksen</t>
  </si>
  <si>
    <t>Feriepenger</t>
  </si>
  <si>
    <t>Helene Iselin Olsen/sign</t>
  </si>
  <si>
    <t>Gjeld og Egnekapital</t>
  </si>
  <si>
    <t>Varelager</t>
  </si>
  <si>
    <t>Avsatte feriepenger</t>
  </si>
  <si>
    <t>T-skjorter voksen</t>
  </si>
  <si>
    <t>Tilskudd etter søknad</t>
  </si>
  <si>
    <t>Pizzalotteri</t>
  </si>
  <si>
    <t>Julekalendere</t>
  </si>
  <si>
    <t>Ligningsverdi - kurs 2881,49 -Markedsverdi 2.923.379,66</t>
  </si>
  <si>
    <t>Fakturagebyr</t>
  </si>
  <si>
    <t>Ligningsverdi - kurs 3801,13 -Markedsverdi 3.856.388,93</t>
  </si>
  <si>
    <t>Aktiviteter HIR</t>
  </si>
  <si>
    <t>Korona-kostnader</t>
  </si>
  <si>
    <t>Kontingent til VOGTK</t>
  </si>
  <si>
    <t>Kasserer</t>
  </si>
  <si>
    <t>Kristine Arvanitis Uldal/sign</t>
  </si>
  <si>
    <t>Andre sponsorinntekter</t>
  </si>
  <si>
    <t>Arbeidsgiveravgift</t>
  </si>
  <si>
    <t>Avsatt arbeidsgiveravgift</t>
  </si>
  <si>
    <t>Kristine Arvanitis Uldal</t>
  </si>
  <si>
    <t>Innkjøp småutstyr</t>
  </si>
  <si>
    <t>Balanse</t>
  </si>
  <si>
    <t>Ligningsverdi - kurs 4778,39 - Markedsverdi 4.847.856,00</t>
  </si>
  <si>
    <t>høyere vil denne posten bli.</t>
  </si>
  <si>
    <t xml:space="preserve">foreningsartikler må sees I sammenheng med inntektene. Lavere salg gir lavere </t>
  </si>
  <si>
    <t>01.01.22-31.12.22</t>
  </si>
  <si>
    <t>RESULTATREGNSKAP 2022</t>
  </si>
  <si>
    <t>BUDSJETT FOR DRIFTSÅRET 2023</t>
  </si>
  <si>
    <t>Budsjett</t>
  </si>
  <si>
    <t xml:space="preserve">17. mai arrangement/Sommeroppvisning </t>
  </si>
  <si>
    <t>Salg av kort</t>
  </si>
  <si>
    <t>Innkjøp kort for salg</t>
  </si>
  <si>
    <t>17. Mai arrangement/Sommeroppvisning</t>
  </si>
  <si>
    <t>AGA</t>
  </si>
  <si>
    <t>Balanse pr. 31. DESEMBER 2022</t>
  </si>
  <si>
    <t xml:space="preserve">Berg Sparebank nr. </t>
  </si>
  <si>
    <t>Halden, 15.02.2023</t>
  </si>
  <si>
    <t>Sølve Falch-Pedersen/sign</t>
  </si>
  <si>
    <t>Simen Ystrøm/sign</t>
  </si>
  <si>
    <t>Ligningsverdi - kurs 3742,76 - Markedsverdi 3.797.175,00</t>
  </si>
  <si>
    <t>Det er viktig å være klar over at bokført verdi fortsatt er 450.289,- og først ved en eventuell</t>
  </si>
  <si>
    <t>oppløsning av fondet vil verdien nå være 3.797.175,00. Når det gjelder plassering i fond så vil</t>
  </si>
  <si>
    <t>Halden, 15.2.2023</t>
  </si>
  <si>
    <t>Salg av kort og til/fra-lapper</t>
  </si>
  <si>
    <t>Kort og til/fra-lapper</t>
  </si>
  <si>
    <t>Kommentarer til årsregnskap 2022</t>
  </si>
  <si>
    <t>og avsatte feriepenger. Leverandørgjelden er noe større i år enn tidligere - dette blant annet</t>
  </si>
  <si>
    <t>på grunn av fakturaer vedrørende Gymnaestradaen 2023</t>
  </si>
  <si>
    <t xml:space="preserve">Det er ca kr. 13.000,- mer i salgsinntekter enn budsjettert. De største forskjellene fra budsjett </t>
  </si>
  <si>
    <t>er økt salg av foreningsdresser, mens draktsalget har gått noe ned. Lite salg av dresser</t>
  </si>
  <si>
    <t xml:space="preserve">de siste to årene har ført til at mange trengte dress i år. </t>
  </si>
  <si>
    <t>Det er ca. kr. 26.000,- mer i sponsorinntekter enn budsjettert. Vi har fått en ny sponsoravtale</t>
  </si>
  <si>
    <t>til foreningsdressen noe som utgjør kr 15.000. Det har også vært økt aktivitet på Bingo i 2022</t>
  </si>
  <si>
    <t>i forhold til de to foregående årene.</t>
  </si>
  <si>
    <t xml:space="preserve">Det er ca kr. 11.000,- lavere enn budsjettert i inntekter på egne arrangementer. </t>
  </si>
  <si>
    <t>lavere inntekter enn budsjettert, først og fremst på gurnn av få deltakere. Juleturnarrange-</t>
  </si>
  <si>
    <t xml:space="preserve">mentet ga høyere inntekter enn budsjettert. </t>
  </si>
  <si>
    <t xml:space="preserve">Det er ca. kr. 184.000,- mer på diverse tilskudd. LAM-midler er noe høyere enn forventet. </t>
  </si>
  <si>
    <t>Styret har også i år i samarbeid med administrasjonssekretæren søkt om midler til</t>
  </si>
  <si>
    <t xml:space="preserve">på idrettens totale tilskudd fra departementet/kommunen. </t>
  </si>
  <si>
    <t xml:space="preserve">kommunale tilskudd er inntekter som er vanskelige å budsjettere ettersom det kommer an </t>
  </si>
  <si>
    <t>ulike tiltak. Dette har gitt fantastiske resultater. LAM-midler, MVA-kompensasjon og</t>
  </si>
  <si>
    <t xml:space="preserve">Det er ca kr. 134.000,- mer i kontingent og treningsavgift enn budsjettert. Dette </t>
  </si>
  <si>
    <t xml:space="preserve">skyldes først og fremst at vi er flere medlemmer enn vi hadde regnet med når vi </t>
  </si>
  <si>
    <t xml:space="preserve">satte budsjettet. </t>
  </si>
  <si>
    <t>Det ble fra høsten 2020 innført at gymnastene kan velge om de vil delta på</t>
  </si>
  <si>
    <t xml:space="preserve">salg av lodd og annet, og få reduksjon i treningsavgiften. Dette gjør det vanskelig å </t>
  </si>
  <si>
    <t>budsjettere denne posten da det vil variere fra sesong til sesong hvor mange som deltar</t>
  </si>
  <si>
    <t>på disse salgene.</t>
  </si>
  <si>
    <t>Salg av lodd, kalendere og annet</t>
  </si>
  <si>
    <t xml:space="preserve">Det er ca kr. 8.000,- mindre enn budsjettert. Som I posten over får gymnastenes valg </t>
  </si>
  <si>
    <t xml:space="preserve">også betydning for denne posten. Jo flere som deltar på disse salgene, jo </t>
  </si>
  <si>
    <t xml:space="preserve">Det er ca kr. 34.000,- høyere kostnader på disse postene. Kostnader ved salg av </t>
  </si>
  <si>
    <t>kostnader. Det er noe lavere kostnader på Pizzalotteriet enn vi ville hatt hvis vi kunne deltatt</t>
  </si>
  <si>
    <t>på Sportslotteriet. Sportslotteriet ble nedlagt i 2022, så styret måtte tenke nytt både</t>
  </si>
  <si>
    <t xml:space="preserve">for vår og høst. Salg av kort gir noe høyere kostnader enn Julekalendere. </t>
  </si>
  <si>
    <t xml:space="preserve">Det er ca kr. 130.000,- høyere kostnader enn budsjettert I innkjøp. Mye av utstyret som er </t>
  </si>
  <si>
    <t>kjøpt inn i 2022 er kjøpt inn med tanke på innflytting i ny hall, og er satt på lager inntil</t>
  </si>
  <si>
    <t>basishallen står ferdig. Denne posten må sees i sammenheng med posten for tilskudd</t>
  </si>
  <si>
    <t xml:space="preserve">etter søknad. </t>
  </si>
  <si>
    <t>Det er ca kr. 50.000,- lavere kostnader enn budsjettert på kurs og utdanning. Kursaktiviteten</t>
  </si>
  <si>
    <t>har ikke kommet helt opp igjen etter pandemien, og færre av våre instruktører har vært</t>
  </si>
  <si>
    <t>på de kursene som har blitt arrangert. Det var ingen utenom styret som deltok på årets</t>
  </si>
  <si>
    <t xml:space="preserve">Anlegg, leder og trenerkonferanse, derfor ingen kostnader på denne posten. </t>
  </si>
  <si>
    <t xml:space="preserve">Det er ca kr. 75.000,- høyre kostnader her enn budsjettert. Høyere kostnader til leie av </t>
  </si>
  <si>
    <t>lokaler skyldes at vi måtte leie en ekstra bod til alt det nye utstyret, samt at vi nå har styre-</t>
  </si>
  <si>
    <t xml:space="preserve">Høyere kostnader til gaver og premier skyldes innkjøp av deltakermedaljer til juleturn for </t>
  </si>
  <si>
    <t xml:space="preserve">ikke har vært arrangert kretsturnstevne i år. </t>
  </si>
  <si>
    <t>Det er ca kr. 8.000,- lavere kostnader her enn budsjettert. Dette skyldes først og fremst at det</t>
  </si>
  <si>
    <t xml:space="preserve">flere år fremover, samt at årets julegave til instruktørene ble noe dyrere enn beregnet. </t>
  </si>
  <si>
    <t xml:space="preserve">Vi har økt forsikringssummene våre, noe som har ført til økte kostnader her. </t>
  </si>
  <si>
    <t>15. februar 2023</t>
  </si>
  <si>
    <t xml:space="preserve">Dette er ca 47.000,- mer enn budsjettert. </t>
  </si>
  <si>
    <t>Sponsor og gavemidler HIR - Skumkasse 19.499,-</t>
  </si>
  <si>
    <t>Sparebankstiftelsen DNB - Miniapparater 90.000,-</t>
  </si>
  <si>
    <t>Fred. Olsen Social Engagement Group(FOSEG) - aktivitetsdag 10.000,-</t>
  </si>
  <si>
    <t>Sparebankstiftelsen DNB - skumelementer, hinder 16.000,-</t>
  </si>
  <si>
    <t>Sprebankstiftelsen Sparebank1 - Softmatte og 2 bomutvidere 35.000,-</t>
  </si>
  <si>
    <t>LAM-midler 2022 - Turndag 8.000,-</t>
  </si>
  <si>
    <t>Gjelden er pr. 31.12.22 kr. 389.585,94 som består av leverandørgjeld, avsatt arbeidsgiveravgift</t>
  </si>
  <si>
    <t>møtene i leide lokaler i stedet for hjemme hos styremedlemmene. I 2022 har styret deltatt både på forbunds-</t>
  </si>
  <si>
    <t>ting og ALT-konferanse. Deltakelse på disse møtene har blitt dyrere enn antatt både når det gjelder reise og</t>
  </si>
  <si>
    <t>deltakeravgiften. Dette på grunn av den generelle prisstigningen i samfunnet.</t>
  </si>
  <si>
    <t>Styret valgte å støtte HTH sin spleis med 10.000,- Noe som ikke lå i budsjettet.</t>
  </si>
  <si>
    <t>Det er ca kr. 109.000,- høyere personalkostnader enn budsjettert. Etter to år med pandemi og lavere</t>
  </si>
  <si>
    <t>aktivitet har vi nå kommet tilbake til mer normal drift. Dette har ført til økt aktivitet og dermed høyere</t>
  </si>
  <si>
    <t>lønnskostnader. Gymnastene har deltatt på flere konkurranser og vi har gjennomført alle våre arrangementer</t>
  </si>
  <si>
    <t xml:space="preserve">Da budsjettet ble satt i fjor var det fortsatt usikre tider. </t>
  </si>
  <si>
    <t>Det ble valgt å ikke arrangere Turnskolen i 2022 pga lav oppslutning foregående år. Turnspretten ga</t>
  </si>
  <si>
    <t xml:space="preserve">Pr. 31.12.22 har Fredrikshalds Turnforening kr. 3.762.016,19 i egenkapital, hvorav </t>
  </si>
  <si>
    <t xml:space="preserve">Totalt viser regnskapet kr. 261.256,80 i overskudd. </t>
  </si>
  <si>
    <t>Salg av lodd, kalendere mm</t>
  </si>
  <si>
    <t>Sum Salg av lodd kalendere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</si>
</sst>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5"/>
      <color theme="1"/>
      <name val="Arial"/>
      <family val="2"/>
    </font>
    <font>
      <b/>
      <sz val="20"/>
      <color theme="1"/>
      <name val="Batang"/>
      <family val="1"/>
    </font>
    <font>
      <b/>
      <sz val="16"/>
      <color theme="1"/>
      <name val="Batang"/>
      <family val="1"/>
    </font>
    <font>
      <b/>
      <sz val="26"/>
      <color theme="1"/>
      <name val="Batang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.5"/>
      <color theme="1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1" applyFont="1"/>
    <xf numFmtId="164" fontId="2" fillId="0" borderId="0" xfId="1" applyFont="1"/>
    <xf numFmtId="164" fontId="0" fillId="0" borderId="0" xfId="0" applyNumberFormat="1"/>
    <xf numFmtId="164" fontId="2" fillId="0" borderId="0" xfId="0" applyNumberFormat="1" applyFont="1"/>
    <xf numFmtId="0" fontId="3" fillId="0" borderId="0" xfId="0" applyFont="1"/>
    <xf numFmtId="0" fontId="0" fillId="0" borderId="0" xfId="0" applyAlignment="1">
      <alignment horizontal="right"/>
    </xf>
    <xf numFmtId="164" fontId="0" fillId="0" borderId="0" xfId="1" applyFont="1" applyBorder="1"/>
    <xf numFmtId="0" fontId="0" fillId="0" borderId="0" xfId="0" applyAlignment="1">
      <alignment horizontal="center"/>
    </xf>
    <xf numFmtId="0" fontId="4" fillId="0" borderId="0" xfId="0" applyFont="1" applyAlignment="1">
      <alignment vertical="top" wrapText="1"/>
    </xf>
    <xf numFmtId="164" fontId="1" fillId="0" borderId="0" xfId="1" applyFont="1"/>
    <xf numFmtId="164" fontId="0" fillId="0" borderId="1" xfId="1" applyFont="1" applyBorder="1"/>
    <xf numFmtId="0" fontId="8" fillId="0" borderId="0" xfId="0" applyFont="1"/>
    <xf numFmtId="0" fontId="9" fillId="0" borderId="0" xfId="0" applyFont="1"/>
    <xf numFmtId="164" fontId="1" fillId="0" borderId="0" xfId="1" applyFont="1" applyBorder="1"/>
    <xf numFmtId="164" fontId="2" fillId="0" borderId="0" xfId="1" applyFont="1" applyBorder="1"/>
    <xf numFmtId="0" fontId="10" fillId="0" borderId="0" xfId="0" applyFont="1"/>
    <xf numFmtId="14" fontId="2" fillId="0" borderId="0" xfId="0" quotePrefix="1" applyNumberFormat="1" applyFont="1"/>
    <xf numFmtId="0" fontId="11" fillId="0" borderId="0" xfId="0" applyFont="1" applyAlignment="1">
      <alignment vertical="top" wrapText="1"/>
    </xf>
    <xf numFmtId="43" fontId="0" fillId="0" borderId="0" xfId="0" applyNumberFormat="1"/>
    <xf numFmtId="164" fontId="0" fillId="0" borderId="0" xfId="1" applyFont="1" applyFill="1"/>
    <xf numFmtId="43" fontId="2" fillId="0" borderId="0" xfId="0" applyNumberFormat="1" applyFont="1"/>
    <xf numFmtId="164" fontId="2" fillId="0" borderId="0" xfId="1" applyFont="1" applyFill="1"/>
    <xf numFmtId="164" fontId="1" fillId="0" borderId="0" xfId="1" applyFont="1" applyFill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B18:L22"/>
  <sheetViews>
    <sheetView zoomScaleNormal="100" workbookViewId="0">
      <selection activeCell="B23" sqref="B23"/>
    </sheetView>
  </sheetViews>
  <sheetFormatPr defaultColWidth="9.28515625" defaultRowHeight="15" x14ac:dyDescent="0.25"/>
  <cols>
    <col min="1" max="1" width="3.5703125" customWidth="1"/>
    <col min="12" max="12" width="8.7109375" customWidth="1"/>
  </cols>
  <sheetData>
    <row r="18" spans="2:12" ht="39" x14ac:dyDescent="0.65">
      <c r="B18" s="26" t="s">
        <v>3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20" spans="2:12" ht="31.5" x14ac:dyDescent="0.55000000000000004">
      <c r="B20" s="27" t="s">
        <v>95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2" spans="2:12" ht="26.25" x14ac:dyDescent="0.5">
      <c r="B22" s="28" t="s">
        <v>250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</sheetData>
  <mergeCells count="3">
    <mergeCell ref="B18:L18"/>
    <mergeCell ref="B20:L20"/>
    <mergeCell ref="B22:L22"/>
  </mergeCells>
  <pageMargins left="0.25" right="0.25" top="0.75" bottom="0.75" header="0.3" footer="0.3"/>
  <pageSetup paperSize="9" scale="93" orientation="portrait" r:id="rId1"/>
  <headerFooter differentFirst="1">
    <oddHeader>&amp;CFREDRIKSHALDS TURNFORENING 2010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J188"/>
  <sheetViews>
    <sheetView topLeftCell="A167" zoomScaleNormal="100" workbookViewId="0">
      <selection activeCell="A63" sqref="A63:XFD63"/>
    </sheetView>
  </sheetViews>
  <sheetFormatPr defaultColWidth="11.5703125" defaultRowHeight="15" x14ac:dyDescent="0.25"/>
  <cols>
    <col min="1" max="1" width="8.7109375" customWidth="1"/>
    <col min="2" max="2" width="45.7109375" bestFit="1" customWidth="1"/>
    <col min="3" max="3" width="1.7109375" customWidth="1"/>
    <col min="4" max="4" width="13.140625" bestFit="1" customWidth="1"/>
    <col min="5" max="5" width="1.7109375" customWidth="1"/>
    <col min="6" max="6" width="14.28515625" customWidth="1"/>
    <col min="7" max="7" width="1.7109375" customWidth="1"/>
    <col min="8" max="8" width="14.28515625" customWidth="1"/>
    <col min="9" max="9" width="1.5703125" customWidth="1"/>
  </cols>
  <sheetData>
    <row r="1" spans="1:9" ht="18.75" x14ac:dyDescent="0.3">
      <c r="A1" s="7" t="s">
        <v>251</v>
      </c>
    </row>
    <row r="2" spans="1:9" x14ac:dyDescent="0.25">
      <c r="D2" s="2" t="s">
        <v>3</v>
      </c>
      <c r="F2" s="2" t="s">
        <v>205</v>
      </c>
      <c r="H2" s="2" t="s">
        <v>3</v>
      </c>
      <c r="I2" s="2"/>
    </row>
    <row r="3" spans="1:9" x14ac:dyDescent="0.25">
      <c r="D3" s="2">
        <v>2022</v>
      </c>
      <c r="F3" s="2">
        <v>2022</v>
      </c>
      <c r="H3" s="2">
        <v>2021</v>
      </c>
      <c r="I3" s="2"/>
    </row>
    <row r="4" spans="1:9" x14ac:dyDescent="0.25">
      <c r="I4" s="3"/>
    </row>
    <row r="5" spans="1:9" x14ac:dyDescent="0.25">
      <c r="A5" s="1"/>
      <c r="B5" s="1" t="s">
        <v>150</v>
      </c>
      <c r="F5" s="3"/>
      <c r="H5" s="3"/>
      <c r="I5" s="3"/>
    </row>
    <row r="6" spans="1:9" x14ac:dyDescent="0.25">
      <c r="A6">
        <v>3110</v>
      </c>
      <c r="B6" t="s">
        <v>121</v>
      </c>
      <c r="D6" s="3">
        <v>57395</v>
      </c>
      <c r="F6" s="3">
        <v>40000</v>
      </c>
      <c r="H6" s="3">
        <v>25450</v>
      </c>
      <c r="I6" s="9"/>
    </row>
    <row r="7" spans="1:9" x14ac:dyDescent="0.25">
      <c r="A7">
        <v>3111</v>
      </c>
      <c r="B7" t="s">
        <v>120</v>
      </c>
      <c r="D7" s="3">
        <v>6375</v>
      </c>
      <c r="F7" s="3">
        <v>5000</v>
      </c>
      <c r="H7" s="3">
        <v>3761</v>
      </c>
      <c r="I7" s="9"/>
    </row>
    <row r="8" spans="1:9" x14ac:dyDescent="0.25">
      <c r="A8">
        <v>3112</v>
      </c>
      <c r="B8" t="s">
        <v>119</v>
      </c>
      <c r="D8" s="3">
        <v>285</v>
      </c>
      <c r="F8" s="3">
        <v>1000</v>
      </c>
      <c r="H8" s="3">
        <v>230</v>
      </c>
      <c r="I8" s="9"/>
    </row>
    <row r="9" spans="1:9" x14ac:dyDescent="0.25">
      <c r="A9">
        <v>3113</v>
      </c>
      <c r="B9" t="s">
        <v>207</v>
      </c>
      <c r="D9" s="3">
        <v>41695</v>
      </c>
      <c r="F9" s="3">
        <v>50000</v>
      </c>
      <c r="H9" s="3">
        <v>24625</v>
      </c>
      <c r="I9" s="3"/>
    </row>
    <row r="10" spans="1:9" x14ac:dyDescent="0.25">
      <c r="A10">
        <v>3115</v>
      </c>
      <c r="B10" t="s">
        <v>217</v>
      </c>
      <c r="D10" s="3">
        <v>812</v>
      </c>
      <c r="F10" s="3">
        <v>1000</v>
      </c>
      <c r="H10" s="3">
        <v>325</v>
      </c>
      <c r="I10" s="3"/>
    </row>
    <row r="11" spans="1:9" x14ac:dyDescent="0.25">
      <c r="A11">
        <v>3116</v>
      </c>
      <c r="B11" t="s">
        <v>216</v>
      </c>
      <c r="D11" s="3">
        <v>5400</v>
      </c>
      <c r="F11" s="3">
        <v>2000</v>
      </c>
      <c r="H11" s="3">
        <v>405</v>
      </c>
      <c r="I11" s="3"/>
    </row>
    <row r="12" spans="1:9" s="1" customFormat="1" x14ac:dyDescent="0.25">
      <c r="B12" s="1" t="s">
        <v>151</v>
      </c>
      <c r="D12" s="4">
        <f>SUM(D6:D11)</f>
        <v>111962</v>
      </c>
      <c r="F12" s="4">
        <f>SUM(F6:F11)</f>
        <v>99000</v>
      </c>
      <c r="H12" s="4">
        <f>SUM(H6:H11)</f>
        <v>54796</v>
      </c>
      <c r="I12" s="4"/>
    </row>
    <row r="13" spans="1:9" s="1" customFormat="1" x14ac:dyDescent="0.25">
      <c r="D13" s="4"/>
      <c r="F13" s="4"/>
      <c r="H13" s="4"/>
      <c r="I13" s="4"/>
    </row>
    <row r="14" spans="1:9" s="1" customFormat="1" x14ac:dyDescent="0.25">
      <c r="B14" s="1" t="s">
        <v>152</v>
      </c>
      <c r="D14" s="4"/>
      <c r="F14" s="4"/>
      <c r="H14" s="4"/>
      <c r="I14" s="4"/>
    </row>
    <row r="15" spans="1:9" x14ac:dyDescent="0.25">
      <c r="A15">
        <v>3120</v>
      </c>
      <c r="B15" t="s">
        <v>108</v>
      </c>
      <c r="D15" s="3">
        <v>15000</v>
      </c>
      <c r="F15" s="3">
        <v>0</v>
      </c>
      <c r="H15" s="3">
        <v>-10000</v>
      </c>
      <c r="I15" s="9"/>
    </row>
    <row r="16" spans="1:9" x14ac:dyDescent="0.25">
      <c r="A16">
        <v>3125</v>
      </c>
      <c r="B16" t="s">
        <v>241</v>
      </c>
      <c r="D16" s="3">
        <v>0</v>
      </c>
      <c r="F16" s="3"/>
      <c r="H16" s="3">
        <v>1000</v>
      </c>
      <c r="I16" s="9"/>
    </row>
    <row r="17" spans="1:9" x14ac:dyDescent="0.25">
      <c r="A17">
        <v>3135</v>
      </c>
      <c r="B17" t="s">
        <v>143</v>
      </c>
      <c r="D17" s="3">
        <v>86092</v>
      </c>
      <c r="F17" s="3">
        <v>75000</v>
      </c>
      <c r="H17" s="3">
        <f>41996+29105</f>
        <v>71101</v>
      </c>
      <c r="I17" s="9"/>
    </row>
    <row r="18" spans="1:9" x14ac:dyDescent="0.25">
      <c r="A18" s="1"/>
      <c r="B18" s="1" t="s">
        <v>153</v>
      </c>
      <c r="C18" s="1"/>
      <c r="D18" s="4">
        <f>SUM(D15:D17)</f>
        <v>101092</v>
      </c>
      <c r="E18" s="1"/>
      <c r="F18" s="17">
        <f>SUM(F15:F17)</f>
        <v>75000</v>
      </c>
      <c r="G18" s="1"/>
      <c r="H18" s="17">
        <f>SUM(H15:H17)</f>
        <v>62101</v>
      </c>
      <c r="I18" s="9"/>
    </row>
    <row r="19" spans="1:9" x14ac:dyDescent="0.25">
      <c r="A19" s="1"/>
      <c r="B19" s="1"/>
      <c r="C19" s="1"/>
      <c r="D19" s="4"/>
      <c r="E19" s="1"/>
      <c r="F19" s="4"/>
      <c r="G19" s="1"/>
      <c r="H19" s="4"/>
      <c r="I19" s="9"/>
    </row>
    <row r="20" spans="1:9" x14ac:dyDescent="0.25">
      <c r="A20" s="1"/>
      <c r="B20" s="1" t="s">
        <v>154</v>
      </c>
      <c r="C20" s="1"/>
      <c r="D20" s="4"/>
      <c r="E20" s="1"/>
      <c r="F20" s="4"/>
      <c r="G20" s="1"/>
      <c r="H20" s="4"/>
      <c r="I20" s="9"/>
    </row>
    <row r="21" spans="1:9" s="1" customFormat="1" x14ac:dyDescent="0.25">
      <c r="A21">
        <v>3251</v>
      </c>
      <c r="B21" t="s">
        <v>5</v>
      </c>
      <c r="C21"/>
      <c r="D21" s="3">
        <v>12617.33</v>
      </c>
      <c r="E21"/>
      <c r="F21" s="3">
        <v>10000</v>
      </c>
      <c r="G21"/>
      <c r="H21" s="3">
        <v>0</v>
      </c>
      <c r="I21" s="17"/>
    </row>
    <row r="22" spans="1:9" s="1" customFormat="1" x14ac:dyDescent="0.25">
      <c r="A22">
        <v>3252</v>
      </c>
      <c r="B22" t="s">
        <v>145</v>
      </c>
      <c r="C22"/>
      <c r="D22" s="3">
        <v>41775</v>
      </c>
      <c r="E22"/>
      <c r="F22" s="3">
        <v>40000</v>
      </c>
      <c r="G22"/>
      <c r="H22" s="3">
        <v>35945</v>
      </c>
      <c r="I22" s="17"/>
    </row>
    <row r="23" spans="1:9" s="1" customFormat="1" x14ac:dyDescent="0.25">
      <c r="A23">
        <v>3253</v>
      </c>
      <c r="B23" t="s">
        <v>6</v>
      </c>
      <c r="C23"/>
      <c r="D23" s="3">
        <v>172137</v>
      </c>
      <c r="E23"/>
      <c r="F23" s="3">
        <v>160000</v>
      </c>
      <c r="G23"/>
      <c r="H23" s="3">
        <v>101906</v>
      </c>
      <c r="I23" s="17"/>
    </row>
    <row r="24" spans="1:9" x14ac:dyDescent="0.25">
      <c r="A24" s="11">
        <v>3254</v>
      </c>
      <c r="B24" s="11" t="s">
        <v>212</v>
      </c>
      <c r="D24" s="3">
        <v>35287.1</v>
      </c>
      <c r="F24" s="3">
        <v>50000</v>
      </c>
      <c r="H24" s="3">
        <v>0</v>
      </c>
      <c r="I24" s="3"/>
    </row>
    <row r="25" spans="1:9" x14ac:dyDescent="0.25">
      <c r="A25" s="11">
        <v>3255</v>
      </c>
      <c r="B25" s="11" t="s">
        <v>211</v>
      </c>
      <c r="D25" s="3">
        <v>12275</v>
      </c>
      <c r="F25" s="3">
        <v>10000</v>
      </c>
      <c r="H25" s="3">
        <v>0</v>
      </c>
      <c r="I25" s="3"/>
    </row>
    <row r="26" spans="1:9" x14ac:dyDescent="0.25">
      <c r="A26" s="11">
        <v>3256</v>
      </c>
      <c r="B26" s="11" t="s">
        <v>214</v>
      </c>
      <c r="D26" s="3">
        <v>0</v>
      </c>
      <c r="F26" s="3">
        <v>15000</v>
      </c>
      <c r="H26" s="3">
        <v>11400</v>
      </c>
      <c r="I26" s="3"/>
    </row>
    <row r="27" spans="1:9" x14ac:dyDescent="0.25">
      <c r="A27" s="1"/>
      <c r="B27" s="1" t="s">
        <v>155</v>
      </c>
      <c r="C27" s="1"/>
      <c r="D27" s="4">
        <f>SUM(D21:D26)</f>
        <v>274091.43000000005</v>
      </c>
      <c r="E27" s="1"/>
      <c r="F27" s="4">
        <f>SUM(F21:F26)</f>
        <v>285000</v>
      </c>
      <c r="G27" s="1"/>
      <c r="H27" s="4">
        <f>SUM(H21:H26)</f>
        <v>149251</v>
      </c>
      <c r="I27" s="3"/>
    </row>
    <row r="28" spans="1:9" x14ac:dyDescent="0.25">
      <c r="D28" s="3"/>
      <c r="F28" s="3"/>
      <c r="H28" s="3"/>
      <c r="I28" s="3"/>
    </row>
    <row r="29" spans="1:9" x14ac:dyDescent="0.25">
      <c r="A29" s="1"/>
      <c r="B29" s="1" t="s">
        <v>184</v>
      </c>
      <c r="C29" s="1"/>
      <c r="D29" s="4"/>
      <c r="E29" s="1"/>
      <c r="F29" s="4"/>
      <c r="G29" s="1"/>
      <c r="H29" s="4"/>
      <c r="I29" s="3"/>
    </row>
    <row r="30" spans="1:9" x14ac:dyDescent="0.25">
      <c r="A30">
        <v>3400</v>
      </c>
      <c r="B30" t="s">
        <v>97</v>
      </c>
      <c r="D30" s="3">
        <v>99805</v>
      </c>
      <c r="F30" s="3">
        <v>100000</v>
      </c>
      <c r="H30" s="3">
        <v>125818</v>
      </c>
      <c r="I30" s="3"/>
    </row>
    <row r="31" spans="1:9" x14ac:dyDescent="0.25">
      <c r="A31">
        <v>3401</v>
      </c>
      <c r="B31" t="s">
        <v>2</v>
      </c>
      <c r="D31" s="3">
        <v>18942</v>
      </c>
      <c r="F31" s="3">
        <v>20000</v>
      </c>
      <c r="H31" s="3">
        <v>17741</v>
      </c>
      <c r="I31" s="3"/>
    </row>
    <row r="32" spans="1:9" s="1" customFormat="1" x14ac:dyDescent="0.25">
      <c r="A32">
        <v>3403</v>
      </c>
      <c r="B32" t="s">
        <v>144</v>
      </c>
      <c r="C32"/>
      <c r="D32" s="3">
        <v>0</v>
      </c>
      <c r="E32"/>
      <c r="F32" s="3">
        <v>0</v>
      </c>
      <c r="G32"/>
      <c r="H32" s="3">
        <v>31028</v>
      </c>
      <c r="I32" s="4"/>
    </row>
    <row r="33" spans="1:9" x14ac:dyDescent="0.25">
      <c r="A33">
        <v>3404</v>
      </c>
      <c r="B33" t="s">
        <v>0</v>
      </c>
      <c r="D33" s="3">
        <v>182260</v>
      </c>
      <c r="F33" s="3">
        <v>150000</v>
      </c>
      <c r="H33" s="3">
        <v>184632</v>
      </c>
      <c r="I33" s="3"/>
    </row>
    <row r="34" spans="1:9" x14ac:dyDescent="0.25">
      <c r="A34">
        <v>3405</v>
      </c>
      <c r="B34" t="s">
        <v>230</v>
      </c>
      <c r="D34" s="3">
        <v>178499</v>
      </c>
      <c r="F34" s="3">
        <v>25000</v>
      </c>
      <c r="H34" s="3">
        <v>37500</v>
      </c>
      <c r="I34" s="3"/>
    </row>
    <row r="35" spans="1:9" x14ac:dyDescent="0.25">
      <c r="B35" t="s">
        <v>318</v>
      </c>
      <c r="D35" s="3"/>
      <c r="F35" s="3"/>
      <c r="H35" s="3"/>
      <c r="I35" s="3"/>
    </row>
    <row r="36" spans="1:9" x14ac:dyDescent="0.25">
      <c r="B36" t="s">
        <v>319</v>
      </c>
      <c r="D36" s="3"/>
      <c r="F36" s="3"/>
      <c r="H36" s="3"/>
      <c r="I36" s="3"/>
    </row>
    <row r="37" spans="1:9" x14ac:dyDescent="0.25">
      <c r="B37" t="s">
        <v>320</v>
      </c>
      <c r="D37" s="3"/>
      <c r="F37" s="3"/>
      <c r="H37" s="3"/>
      <c r="I37" s="3"/>
    </row>
    <row r="38" spans="1:9" x14ac:dyDescent="0.25">
      <c r="B38" t="s">
        <v>321</v>
      </c>
      <c r="D38" s="3"/>
      <c r="F38" s="3"/>
      <c r="H38" s="3"/>
      <c r="I38" s="3"/>
    </row>
    <row r="39" spans="1:9" x14ac:dyDescent="0.25">
      <c r="B39" t="s">
        <v>322</v>
      </c>
      <c r="D39" s="3"/>
      <c r="F39" s="3"/>
      <c r="H39" s="3"/>
      <c r="I39" s="3"/>
    </row>
    <row r="40" spans="1:9" x14ac:dyDescent="0.25">
      <c r="B40" t="s">
        <v>323</v>
      </c>
      <c r="D40" s="3"/>
      <c r="F40" s="3"/>
      <c r="H40" s="3"/>
      <c r="I40" s="3"/>
    </row>
    <row r="41" spans="1:9" s="1" customFormat="1" x14ac:dyDescent="0.25">
      <c r="A41">
        <v>3440</v>
      </c>
      <c r="B41" t="s">
        <v>1</v>
      </c>
      <c r="C41"/>
      <c r="D41" s="3">
        <v>34909.660000000003</v>
      </c>
      <c r="E41"/>
      <c r="F41" s="3">
        <v>35000</v>
      </c>
      <c r="G41"/>
      <c r="H41" s="3">
        <v>31258.1</v>
      </c>
      <c r="I41" s="4"/>
    </row>
    <row r="42" spans="1:9" x14ac:dyDescent="0.25">
      <c r="A42" s="1"/>
      <c r="B42" s="1" t="s">
        <v>156</v>
      </c>
      <c r="C42" s="1"/>
      <c r="D42" s="4">
        <f>SUM(D30:D41)</f>
        <v>514415.66000000003</v>
      </c>
      <c r="E42" s="1"/>
      <c r="F42" s="17">
        <f>SUM(F30:F41)</f>
        <v>330000</v>
      </c>
      <c r="G42" s="1"/>
      <c r="H42" s="17">
        <f>SUM(H30:H41)</f>
        <v>427977.1</v>
      </c>
      <c r="I42" s="9"/>
    </row>
    <row r="43" spans="1:9" x14ac:dyDescent="0.25">
      <c r="D43" s="3"/>
      <c r="F43" s="3"/>
      <c r="H43" s="3"/>
      <c r="I43" s="9"/>
    </row>
    <row r="44" spans="1:9" x14ac:dyDescent="0.25">
      <c r="A44" s="1"/>
      <c r="B44" s="1" t="s">
        <v>157</v>
      </c>
      <c r="C44" s="1"/>
      <c r="D44" s="4"/>
      <c r="E44" s="1"/>
      <c r="F44" s="4"/>
      <c r="G44" s="1"/>
      <c r="H44" s="4"/>
      <c r="I44" s="9"/>
    </row>
    <row r="45" spans="1:9" x14ac:dyDescent="0.25">
      <c r="A45">
        <v>3920</v>
      </c>
      <c r="B45" t="s">
        <v>141</v>
      </c>
      <c r="D45" s="3">
        <v>139300</v>
      </c>
      <c r="F45" s="3">
        <v>130000</v>
      </c>
      <c r="H45" s="3">
        <v>118775</v>
      </c>
      <c r="I45" s="9"/>
    </row>
    <row r="46" spans="1:9" x14ac:dyDescent="0.25">
      <c r="A46">
        <v>3930</v>
      </c>
      <c r="B46" t="s">
        <v>142</v>
      </c>
      <c r="D46" s="3">
        <v>775125</v>
      </c>
      <c r="F46" s="3">
        <v>650000</v>
      </c>
      <c r="H46" s="3">
        <v>604060</v>
      </c>
      <c r="I46" s="9"/>
    </row>
    <row r="47" spans="1:9" s="1" customFormat="1" x14ac:dyDescent="0.25">
      <c r="B47" s="1" t="s">
        <v>158</v>
      </c>
      <c r="D47" s="4">
        <f>SUM(D45:D46)</f>
        <v>914425</v>
      </c>
      <c r="F47" s="17">
        <f>SUM(F45:F46)</f>
        <v>780000</v>
      </c>
      <c r="H47" s="17">
        <f>SUM(H45:H46)</f>
        <v>722835</v>
      </c>
      <c r="I47" s="17"/>
    </row>
    <row r="48" spans="1:9" s="1" customFormat="1" x14ac:dyDescent="0.25">
      <c r="D48" s="4"/>
      <c r="F48" s="17"/>
      <c r="H48" s="17"/>
      <c r="I48" s="17"/>
    </row>
    <row r="49" spans="1:9" s="1" customFormat="1" x14ac:dyDescent="0.25">
      <c r="B49" s="1" t="s">
        <v>159</v>
      </c>
      <c r="D49" s="4"/>
      <c r="F49" s="17"/>
      <c r="H49" s="17"/>
      <c r="I49" s="17"/>
    </row>
    <row r="50" spans="1:9" s="1" customFormat="1" x14ac:dyDescent="0.25">
      <c r="A50">
        <v>3940</v>
      </c>
      <c r="B50" t="s">
        <v>236</v>
      </c>
      <c r="D50" s="12">
        <v>10000</v>
      </c>
      <c r="F50" s="16">
        <v>10000</v>
      </c>
      <c r="H50" s="16">
        <v>15000</v>
      </c>
      <c r="I50" s="17"/>
    </row>
    <row r="51" spans="1:9" s="1" customFormat="1" x14ac:dyDescent="0.25">
      <c r="A51"/>
      <c r="B51" s="1" t="s">
        <v>160</v>
      </c>
      <c r="D51" s="4">
        <f>SUM(D50)</f>
        <v>10000</v>
      </c>
      <c r="F51" s="17">
        <f>SUM(F50)</f>
        <v>10000</v>
      </c>
      <c r="H51" s="17">
        <f>SUM(H50)</f>
        <v>15000</v>
      </c>
      <c r="I51" s="17"/>
    </row>
    <row r="52" spans="1:9" x14ac:dyDescent="0.25">
      <c r="D52" s="3"/>
      <c r="F52" s="3"/>
      <c r="H52" s="3"/>
      <c r="I52" s="9"/>
    </row>
    <row r="53" spans="1:9" s="1" customFormat="1" x14ac:dyDescent="0.25">
      <c r="A53"/>
      <c r="B53" s="1" t="s">
        <v>336</v>
      </c>
      <c r="C53"/>
      <c r="D53" s="3"/>
      <c r="E53"/>
      <c r="F53" s="3"/>
      <c r="G53"/>
      <c r="H53" s="3"/>
      <c r="I53" s="17"/>
    </row>
    <row r="54" spans="1:9" x14ac:dyDescent="0.25">
      <c r="A54">
        <v>3960</v>
      </c>
      <c r="B54" t="s">
        <v>7</v>
      </c>
      <c r="D54" s="3"/>
      <c r="F54" s="3">
        <v>0</v>
      </c>
      <c r="H54" s="3">
        <v>0</v>
      </c>
      <c r="I54" s="9"/>
    </row>
    <row r="55" spans="1:9" x14ac:dyDescent="0.25">
      <c r="A55">
        <v>3961</v>
      </c>
      <c r="B55" t="s">
        <v>122</v>
      </c>
      <c r="D55" s="3">
        <v>150</v>
      </c>
      <c r="F55" s="3">
        <v>1000</v>
      </c>
      <c r="H55" s="3">
        <v>0</v>
      </c>
      <c r="I55" s="9"/>
    </row>
    <row r="56" spans="1:9" s="1" customFormat="1" x14ac:dyDescent="0.25">
      <c r="A56">
        <v>3962</v>
      </c>
      <c r="B56" t="s">
        <v>116</v>
      </c>
      <c r="C56"/>
      <c r="D56" s="3">
        <v>-1550</v>
      </c>
      <c r="E56"/>
      <c r="F56" s="3">
        <v>120000</v>
      </c>
      <c r="G56"/>
      <c r="H56" s="3">
        <v>108920</v>
      </c>
      <c r="I56" s="17"/>
    </row>
    <row r="57" spans="1:9" x14ac:dyDescent="0.25">
      <c r="A57">
        <v>3964</v>
      </c>
      <c r="B57" t="s">
        <v>231</v>
      </c>
      <c r="D57" s="3">
        <v>124650</v>
      </c>
      <c r="F57" s="3">
        <v>0</v>
      </c>
      <c r="H57" s="3">
        <v>-1200</v>
      </c>
      <c r="I57" s="9"/>
    </row>
    <row r="58" spans="1:9" s="1" customFormat="1" x14ac:dyDescent="0.25">
      <c r="A58">
        <v>3965</v>
      </c>
      <c r="B58" t="s">
        <v>232</v>
      </c>
      <c r="C58"/>
      <c r="D58" s="3">
        <v>8550</v>
      </c>
      <c r="E58"/>
      <c r="F58" s="3">
        <v>120000</v>
      </c>
      <c r="G58"/>
      <c r="H58" s="3">
        <v>117800</v>
      </c>
      <c r="I58" s="17"/>
    </row>
    <row r="59" spans="1:9" s="1" customFormat="1" x14ac:dyDescent="0.25">
      <c r="A59">
        <v>3966</v>
      </c>
      <c r="B59" t="s">
        <v>268</v>
      </c>
      <c r="C59"/>
      <c r="D59" s="3">
        <v>101100</v>
      </c>
      <c r="E59"/>
      <c r="F59" s="3"/>
      <c r="G59"/>
      <c r="H59" s="3"/>
      <c r="I59" s="17"/>
    </row>
    <row r="60" spans="1:9" x14ac:dyDescent="0.25">
      <c r="A60" s="1"/>
      <c r="B60" s="1" t="s">
        <v>337</v>
      </c>
      <c r="C60" s="1"/>
      <c r="D60" s="4">
        <f>SUM(D55:D59)</f>
        <v>232900</v>
      </c>
      <c r="E60" s="1"/>
      <c r="F60" s="4">
        <f>SUM(F54:F58)</f>
        <v>241000</v>
      </c>
      <c r="G60" s="1"/>
      <c r="H60" s="4">
        <f>SUM(H54:H59)</f>
        <v>225520</v>
      </c>
      <c r="I60" s="3"/>
    </row>
    <row r="61" spans="1:9" s="1" customFormat="1" x14ac:dyDescent="0.25">
      <c r="A61"/>
      <c r="B61"/>
      <c r="C61"/>
      <c r="D61" s="3"/>
      <c r="E61"/>
      <c r="F61" s="3"/>
      <c r="G61"/>
      <c r="H61" s="3"/>
      <c r="I61" s="4"/>
    </row>
    <row r="62" spans="1:9" x14ac:dyDescent="0.25">
      <c r="A62" s="1"/>
      <c r="B62" s="1" t="s">
        <v>163</v>
      </c>
      <c r="C62" s="1"/>
      <c r="D62" s="4"/>
      <c r="E62" s="1"/>
      <c r="F62" s="4"/>
      <c r="G62" s="1"/>
      <c r="H62" s="4"/>
      <c r="I62" s="3"/>
    </row>
    <row r="63" spans="1:9" x14ac:dyDescent="0.25">
      <c r="A63">
        <v>3991</v>
      </c>
      <c r="B63" t="s">
        <v>234</v>
      </c>
      <c r="D63" s="3">
        <v>29940</v>
      </c>
      <c r="F63" s="3">
        <v>25000</v>
      </c>
      <c r="H63" s="3">
        <v>23385</v>
      </c>
      <c r="I63" s="12"/>
    </row>
    <row r="64" spans="1:9" x14ac:dyDescent="0.25">
      <c r="A64" s="1"/>
      <c r="B64" s="1" t="s">
        <v>164</v>
      </c>
      <c r="C64" s="1"/>
      <c r="D64" s="4">
        <f>SUM(D63)</f>
        <v>29940</v>
      </c>
      <c r="E64" s="1"/>
      <c r="F64" s="17">
        <f>SUM(F63:F63)</f>
        <v>25000</v>
      </c>
      <c r="G64" s="1"/>
      <c r="H64" s="17">
        <f>SUM(H63:H63)</f>
        <v>23385</v>
      </c>
      <c r="I64" s="3"/>
    </row>
    <row r="65" spans="1:9" x14ac:dyDescent="0.25">
      <c r="D65" s="3"/>
      <c r="F65" s="3"/>
      <c r="H65" s="3"/>
      <c r="I65" s="3"/>
    </row>
    <row r="66" spans="1:9" x14ac:dyDescent="0.25">
      <c r="A66" s="1"/>
      <c r="B66" s="1" t="s">
        <v>199</v>
      </c>
      <c r="D66" s="4">
        <f>D12+D18+D27+D42+D47+D51++D60+D64</f>
        <v>2188826.09</v>
      </c>
      <c r="E66" s="4">
        <f>E12+E18+E27+E42+E47+E51++E60+E64</f>
        <v>0</v>
      </c>
      <c r="F66" s="4">
        <f>F12+F18+F27+F42+F47+F51++F60+F64</f>
        <v>1845000</v>
      </c>
      <c r="H66" s="4">
        <f>H12+H18+H27+H42+H47+H51+H60+H64</f>
        <v>1680865.1</v>
      </c>
      <c r="I66" s="3"/>
    </row>
    <row r="67" spans="1:9" s="1" customFormat="1" x14ac:dyDescent="0.25">
      <c r="C67"/>
      <c r="D67" s="3"/>
      <c r="E67"/>
      <c r="F67" s="3"/>
      <c r="G67"/>
      <c r="H67" s="3"/>
      <c r="I67" s="4"/>
    </row>
    <row r="68" spans="1:9" x14ac:dyDescent="0.25">
      <c r="B68" s="1" t="s">
        <v>165</v>
      </c>
      <c r="D68" s="3"/>
      <c r="F68" s="3"/>
      <c r="H68" s="3"/>
      <c r="I68" s="3"/>
    </row>
    <row r="69" spans="1:9" s="1" customFormat="1" x14ac:dyDescent="0.25">
      <c r="A69">
        <v>4300</v>
      </c>
      <c r="B69" t="s">
        <v>113</v>
      </c>
      <c r="C69"/>
      <c r="D69" s="3">
        <v>53067</v>
      </c>
      <c r="E69"/>
      <c r="F69" s="3">
        <v>35000</v>
      </c>
      <c r="G69"/>
      <c r="H69" s="3">
        <v>15162</v>
      </c>
      <c r="I69" s="4"/>
    </row>
    <row r="70" spans="1:9" x14ac:dyDescent="0.25">
      <c r="A70">
        <v>4301</v>
      </c>
      <c r="B70" t="s">
        <v>112</v>
      </c>
      <c r="D70" s="3">
        <v>3195</v>
      </c>
      <c r="F70" s="3">
        <v>2500</v>
      </c>
      <c r="H70" s="3">
        <v>11841</v>
      </c>
      <c r="I70" s="9"/>
    </row>
    <row r="71" spans="1:9" s="1" customFormat="1" x14ac:dyDescent="0.25">
      <c r="A71">
        <v>4302</v>
      </c>
      <c r="B71" t="s">
        <v>123</v>
      </c>
      <c r="C71"/>
      <c r="D71" s="3">
        <v>155</v>
      </c>
      <c r="E71"/>
      <c r="F71" s="3">
        <v>1000</v>
      </c>
      <c r="G71"/>
      <c r="H71" s="3">
        <v>0</v>
      </c>
      <c r="I71" s="17"/>
    </row>
    <row r="72" spans="1:9" x14ac:dyDescent="0.25">
      <c r="A72">
        <v>4303</v>
      </c>
      <c r="B72" t="s">
        <v>13</v>
      </c>
      <c r="D72" s="3">
        <v>78226</v>
      </c>
      <c r="F72" s="3">
        <v>50000</v>
      </c>
      <c r="H72" s="3">
        <v>26177</v>
      </c>
      <c r="I72" s="9"/>
    </row>
    <row r="73" spans="1:9" x14ac:dyDescent="0.25">
      <c r="A73">
        <v>4304</v>
      </c>
      <c r="B73" t="s">
        <v>229</v>
      </c>
      <c r="D73" s="3">
        <v>807</v>
      </c>
      <c r="F73" s="3">
        <v>800</v>
      </c>
      <c r="H73" s="3">
        <v>269</v>
      </c>
      <c r="I73" s="4"/>
    </row>
    <row r="74" spans="1:9" x14ac:dyDescent="0.25">
      <c r="A74">
        <v>4305</v>
      </c>
      <c r="B74" t="s">
        <v>215</v>
      </c>
      <c r="D74" s="3">
        <v>2940</v>
      </c>
      <c r="F74" s="3">
        <v>1500</v>
      </c>
      <c r="H74" s="3">
        <v>294</v>
      </c>
      <c r="I74" s="4"/>
    </row>
    <row r="75" spans="1:9" hidden="1" x14ac:dyDescent="0.25">
      <c r="A75">
        <v>4310</v>
      </c>
      <c r="B75" t="s">
        <v>7</v>
      </c>
      <c r="D75" s="3"/>
      <c r="F75" s="3">
        <v>0</v>
      </c>
      <c r="H75" s="3">
        <v>0</v>
      </c>
      <c r="I75" s="3"/>
    </row>
    <row r="76" spans="1:9" x14ac:dyDescent="0.25">
      <c r="A76">
        <v>4311</v>
      </c>
      <c r="B76" t="s">
        <v>116</v>
      </c>
      <c r="D76" s="3">
        <v>0</v>
      </c>
      <c r="F76" s="3">
        <v>45000</v>
      </c>
      <c r="H76" s="3">
        <v>42443.8</v>
      </c>
      <c r="I76" s="9"/>
    </row>
    <row r="77" spans="1:9" x14ac:dyDescent="0.25">
      <c r="A77">
        <v>4314</v>
      </c>
      <c r="B77" t="s">
        <v>231</v>
      </c>
      <c r="D77" s="3">
        <v>22699.5</v>
      </c>
      <c r="F77" s="3">
        <v>0</v>
      </c>
      <c r="H77" s="3">
        <v>0</v>
      </c>
      <c r="I77" s="9"/>
    </row>
    <row r="78" spans="1:9" x14ac:dyDescent="0.25">
      <c r="A78">
        <v>4315</v>
      </c>
      <c r="B78" t="s">
        <v>232</v>
      </c>
      <c r="D78" s="3">
        <v>0</v>
      </c>
      <c r="F78" s="3">
        <v>45000</v>
      </c>
      <c r="H78" s="3">
        <v>41664.699999999997</v>
      </c>
      <c r="I78" s="9"/>
    </row>
    <row r="79" spans="1:9" x14ac:dyDescent="0.25">
      <c r="A79">
        <v>4316</v>
      </c>
      <c r="B79" t="s">
        <v>269</v>
      </c>
      <c r="D79" s="3">
        <v>54054.8</v>
      </c>
      <c r="F79" s="3"/>
      <c r="H79" s="3"/>
      <c r="I79" s="9"/>
    </row>
    <row r="80" spans="1:9" x14ac:dyDescent="0.25">
      <c r="A80" s="1"/>
      <c r="B80" s="1" t="s">
        <v>166</v>
      </c>
      <c r="C80" s="1"/>
      <c r="D80" s="4">
        <f>SUM(D69:D79)</f>
        <v>215144.3</v>
      </c>
      <c r="E80" s="1"/>
      <c r="F80" s="17">
        <f>SUM(F69:F78)</f>
        <v>180800</v>
      </c>
      <c r="G80" s="1"/>
      <c r="H80" s="17">
        <f>SUM(H69:H78)</f>
        <v>137851.5</v>
      </c>
      <c r="I80" s="9"/>
    </row>
    <row r="81" spans="1:9" x14ac:dyDescent="0.25">
      <c r="D81" s="3"/>
      <c r="F81" s="3"/>
      <c r="H81" s="3"/>
      <c r="I81" s="9"/>
    </row>
    <row r="82" spans="1:9" x14ac:dyDescent="0.25">
      <c r="A82" s="1"/>
      <c r="B82" s="1" t="s">
        <v>167</v>
      </c>
      <c r="C82" s="1"/>
      <c r="D82" s="4"/>
      <c r="E82" s="1"/>
      <c r="F82" s="4"/>
      <c r="G82" s="1"/>
      <c r="H82" s="4"/>
      <c r="I82" s="9"/>
    </row>
    <row r="83" spans="1:9" x14ac:dyDescent="0.25">
      <c r="A83">
        <v>4410</v>
      </c>
      <c r="B83" t="s">
        <v>12</v>
      </c>
      <c r="D83" s="3">
        <v>20576.63</v>
      </c>
      <c r="F83" s="3">
        <v>15000</v>
      </c>
      <c r="H83" s="3">
        <v>27036.37</v>
      </c>
      <c r="I83" s="9"/>
    </row>
    <row r="84" spans="1:9" x14ac:dyDescent="0.25">
      <c r="A84">
        <v>4411</v>
      </c>
      <c r="B84" t="s">
        <v>146</v>
      </c>
      <c r="D84" s="3">
        <v>1859.94</v>
      </c>
      <c r="F84" s="3">
        <v>5000</v>
      </c>
      <c r="H84" s="3">
        <v>3693</v>
      </c>
      <c r="I84" s="16"/>
    </row>
    <row r="85" spans="1:9" x14ac:dyDescent="0.25">
      <c r="A85">
        <v>4412</v>
      </c>
      <c r="B85" t="s">
        <v>237</v>
      </c>
      <c r="D85" s="3">
        <v>0</v>
      </c>
      <c r="F85" s="3">
        <v>5000</v>
      </c>
      <c r="H85" s="3">
        <v>5444.05</v>
      </c>
      <c r="I85" s="16"/>
    </row>
    <row r="86" spans="1:9" x14ac:dyDescent="0.25">
      <c r="A86" s="1"/>
      <c r="B86" s="1" t="s">
        <v>168</v>
      </c>
      <c r="C86" s="1"/>
      <c r="D86" s="4">
        <f>SUM(D83:D85)</f>
        <v>22436.57</v>
      </c>
      <c r="E86" s="1"/>
      <c r="F86" s="17">
        <f>SUM(F83:F85)</f>
        <v>25000</v>
      </c>
      <c r="G86" s="1"/>
      <c r="H86" s="17">
        <f>SUM(H83:H85)</f>
        <v>36173.42</v>
      </c>
      <c r="I86" s="16"/>
    </row>
    <row r="87" spans="1:9" s="1" customFormat="1" x14ac:dyDescent="0.25">
      <c r="A87"/>
      <c r="B87"/>
      <c r="C87"/>
      <c r="D87" s="3"/>
      <c r="E87"/>
      <c r="F87" s="3"/>
      <c r="G87"/>
      <c r="H87" s="3"/>
      <c r="I87" s="17"/>
    </row>
    <row r="88" spans="1:9" x14ac:dyDescent="0.25">
      <c r="A88" s="1"/>
      <c r="B88" s="1" t="s">
        <v>169</v>
      </c>
      <c r="C88" s="1"/>
      <c r="D88" s="4"/>
      <c r="E88" s="1"/>
      <c r="F88" s="4"/>
      <c r="G88" s="1"/>
      <c r="H88" s="4"/>
      <c r="I88" s="16"/>
    </row>
    <row r="89" spans="1:9" x14ac:dyDescent="0.25">
      <c r="A89">
        <v>4440</v>
      </c>
      <c r="B89" t="s">
        <v>236</v>
      </c>
      <c r="D89" s="3">
        <v>0</v>
      </c>
      <c r="F89" s="12"/>
      <c r="H89" s="12">
        <v>508</v>
      </c>
      <c r="I89" s="16"/>
    </row>
    <row r="90" spans="1:9" s="1" customFormat="1" x14ac:dyDescent="0.25">
      <c r="A90">
        <v>4451</v>
      </c>
      <c r="B90" t="s">
        <v>5</v>
      </c>
      <c r="C90"/>
      <c r="D90" s="3">
        <v>1482.8</v>
      </c>
      <c r="E90"/>
      <c r="F90" s="3">
        <v>3000</v>
      </c>
      <c r="G90"/>
      <c r="H90" s="3">
        <v>0</v>
      </c>
      <c r="I90" s="17"/>
    </row>
    <row r="91" spans="1:9" x14ac:dyDescent="0.25">
      <c r="A91">
        <v>4452</v>
      </c>
      <c r="B91" t="s">
        <v>145</v>
      </c>
      <c r="D91" s="3">
        <v>27712.799999999999</v>
      </c>
      <c r="F91" s="3">
        <v>25000</v>
      </c>
      <c r="H91" s="3">
        <v>20477.36</v>
      </c>
      <c r="I91" s="9"/>
    </row>
    <row r="92" spans="1:9" x14ac:dyDescent="0.25">
      <c r="A92">
        <v>4453</v>
      </c>
      <c r="B92" t="s">
        <v>6</v>
      </c>
      <c r="D92" s="3">
        <v>64282.42</v>
      </c>
      <c r="F92" s="3">
        <v>55000</v>
      </c>
      <c r="H92" s="3">
        <v>0</v>
      </c>
      <c r="I92" s="9"/>
    </row>
    <row r="93" spans="1:9" s="1" customFormat="1" x14ac:dyDescent="0.25">
      <c r="A93">
        <v>4454</v>
      </c>
      <c r="B93" t="s">
        <v>11</v>
      </c>
      <c r="C93"/>
      <c r="D93" s="3">
        <v>1780</v>
      </c>
      <c r="E93"/>
      <c r="F93" s="3">
        <v>3000</v>
      </c>
      <c r="G93"/>
      <c r="H93" s="3">
        <v>1300</v>
      </c>
      <c r="I93" s="17"/>
    </row>
    <row r="94" spans="1:9" x14ac:dyDescent="0.25">
      <c r="A94">
        <v>4455</v>
      </c>
      <c r="B94" t="s">
        <v>211</v>
      </c>
      <c r="D94" s="3">
        <v>6880.59</v>
      </c>
      <c r="F94" s="3">
        <v>9000</v>
      </c>
      <c r="H94" s="3">
        <v>0</v>
      </c>
      <c r="I94" s="9"/>
    </row>
    <row r="95" spans="1:9" s="1" customFormat="1" x14ac:dyDescent="0.25">
      <c r="A95">
        <v>4456</v>
      </c>
      <c r="B95" t="s">
        <v>212</v>
      </c>
      <c r="C95"/>
      <c r="D95" s="3">
        <v>22569.69</v>
      </c>
      <c r="E95"/>
      <c r="F95" s="3">
        <v>20000</v>
      </c>
      <c r="G95"/>
      <c r="H95" s="3">
        <v>0</v>
      </c>
      <c r="I95" s="17"/>
    </row>
    <row r="96" spans="1:9" s="1" customFormat="1" x14ac:dyDescent="0.25">
      <c r="A96">
        <v>4457</v>
      </c>
      <c r="B96" t="s">
        <v>214</v>
      </c>
      <c r="C96"/>
      <c r="D96" s="3">
        <v>0</v>
      </c>
      <c r="E96"/>
      <c r="F96" s="3">
        <v>2000</v>
      </c>
      <c r="G96"/>
      <c r="H96" s="3">
        <v>1240</v>
      </c>
      <c r="I96" s="17"/>
    </row>
    <row r="97" spans="1:9" x14ac:dyDescent="0.25">
      <c r="A97" s="1"/>
      <c r="B97" s="1" t="s">
        <v>170</v>
      </c>
      <c r="C97" s="1"/>
      <c r="D97" s="4">
        <f>SUM(D89:D96)</f>
        <v>124708.29999999999</v>
      </c>
      <c r="E97" s="1"/>
      <c r="F97" s="17">
        <f>SUM(F90:F96)</f>
        <v>117000</v>
      </c>
      <c r="G97" s="1"/>
      <c r="H97" s="17">
        <f>SUM(H89:H96)</f>
        <v>23525.360000000001</v>
      </c>
      <c r="I97" s="9"/>
    </row>
    <row r="98" spans="1:9" x14ac:dyDescent="0.25">
      <c r="A98" s="1"/>
      <c r="B98" s="1"/>
      <c r="C98" s="1"/>
      <c r="D98" s="4"/>
      <c r="E98" s="1"/>
      <c r="F98" s="4"/>
      <c r="G98" s="1"/>
      <c r="H98" s="4"/>
      <c r="I98" s="9"/>
    </row>
    <row r="99" spans="1:9" x14ac:dyDescent="0.25">
      <c r="A99" s="1"/>
      <c r="B99" s="1" t="s">
        <v>186</v>
      </c>
      <c r="C99" s="1"/>
      <c r="D99" s="17">
        <f t="shared" ref="D99:E99" si="0">D80+D86+D97</f>
        <v>362289.17</v>
      </c>
      <c r="E99" s="17">
        <f t="shared" si="0"/>
        <v>0</v>
      </c>
      <c r="F99" s="17">
        <f>F80+F86+F97</f>
        <v>322800</v>
      </c>
      <c r="G99" s="1"/>
      <c r="H99" s="17">
        <f>H80+H86+H97</f>
        <v>197550.27999999997</v>
      </c>
      <c r="I99" s="9"/>
    </row>
    <row r="100" spans="1:9" x14ac:dyDescent="0.25">
      <c r="A100" s="1"/>
      <c r="B100" s="1"/>
      <c r="C100" s="1"/>
      <c r="D100" s="4"/>
      <c r="E100" s="1"/>
      <c r="F100" s="4"/>
      <c r="G100" s="1"/>
      <c r="H100" s="4"/>
      <c r="I100" s="9"/>
    </row>
    <row r="101" spans="1:9" x14ac:dyDescent="0.25">
      <c r="A101" s="1"/>
      <c r="B101" s="1" t="s">
        <v>68</v>
      </c>
      <c r="C101" s="1"/>
      <c r="D101" s="17">
        <f t="shared" ref="D101:E101" si="1">D66-D99</f>
        <v>1826536.92</v>
      </c>
      <c r="E101" s="17">
        <f t="shared" si="1"/>
        <v>0</v>
      </c>
      <c r="F101" s="17">
        <f>F66-F99</f>
        <v>1522200</v>
      </c>
      <c r="G101" s="1"/>
      <c r="H101" s="17">
        <f>H66-H99</f>
        <v>1483314.82</v>
      </c>
      <c r="I101" s="9"/>
    </row>
    <row r="102" spans="1:9" x14ac:dyDescent="0.25">
      <c r="D102" s="3"/>
      <c r="F102" s="3"/>
      <c r="H102" s="3"/>
      <c r="I102" s="9"/>
    </row>
    <row r="103" spans="1:9" x14ac:dyDescent="0.25">
      <c r="A103" s="1"/>
      <c r="B103" s="1" t="s">
        <v>171</v>
      </c>
      <c r="C103" s="1"/>
      <c r="D103" s="4"/>
      <c r="E103" s="1"/>
      <c r="F103" s="4"/>
      <c r="G103" s="1"/>
      <c r="H103" s="4"/>
      <c r="I103" s="9"/>
    </row>
    <row r="104" spans="1:9" x14ac:dyDescent="0.25">
      <c r="A104">
        <v>5000</v>
      </c>
      <c r="B104" t="s">
        <v>98</v>
      </c>
      <c r="D104" s="3">
        <v>700635.5</v>
      </c>
      <c r="F104" s="3">
        <v>600000</v>
      </c>
      <c r="H104" s="3">
        <v>498034</v>
      </c>
      <c r="I104" s="9"/>
    </row>
    <row r="105" spans="1:9" s="1" customFormat="1" x14ac:dyDescent="0.25">
      <c r="A105">
        <v>5180</v>
      </c>
      <c r="B105" t="s">
        <v>224</v>
      </c>
      <c r="C105"/>
      <c r="D105" s="3">
        <v>70621</v>
      </c>
      <c r="E105"/>
      <c r="F105" s="3">
        <v>61200</v>
      </c>
      <c r="G105"/>
      <c r="H105" s="3">
        <f>50899+122</f>
        <v>51021</v>
      </c>
      <c r="I105" s="17"/>
    </row>
    <row r="106" spans="1:9" s="1" customFormat="1" x14ac:dyDescent="0.25">
      <c r="A106">
        <v>5300</v>
      </c>
      <c r="B106" t="s">
        <v>197</v>
      </c>
      <c r="C106"/>
      <c r="D106" s="3">
        <v>42000</v>
      </c>
      <c r="E106"/>
      <c r="F106" s="3">
        <v>42000</v>
      </c>
      <c r="G106"/>
      <c r="H106" s="3">
        <v>43000</v>
      </c>
      <c r="I106" s="17"/>
    </row>
    <row r="107" spans="1:9" s="1" customFormat="1" x14ac:dyDescent="0.25">
      <c r="A107">
        <v>5400</v>
      </c>
      <c r="B107" t="s">
        <v>242</v>
      </c>
      <c r="C107"/>
      <c r="D107" s="3">
        <v>11328</v>
      </c>
      <c r="E107"/>
      <c r="F107" s="3"/>
      <c r="G107"/>
      <c r="H107" s="3">
        <v>12216</v>
      </c>
      <c r="I107" s="17"/>
    </row>
    <row r="108" spans="1:9" s="1" customFormat="1" x14ac:dyDescent="0.25">
      <c r="A108">
        <v>5990</v>
      </c>
      <c r="B108" t="s">
        <v>107</v>
      </c>
      <c r="C108"/>
      <c r="D108" s="3">
        <v>1974</v>
      </c>
      <c r="E108"/>
      <c r="F108" s="3">
        <v>3000</v>
      </c>
      <c r="G108"/>
      <c r="H108" s="3">
        <v>1994</v>
      </c>
      <c r="I108" s="17"/>
    </row>
    <row r="109" spans="1:9" s="1" customFormat="1" x14ac:dyDescent="0.25">
      <c r="A109">
        <v>6870</v>
      </c>
      <c r="B109" t="s">
        <v>18</v>
      </c>
      <c r="C109"/>
      <c r="D109" s="3">
        <v>23863.53</v>
      </c>
      <c r="E109"/>
      <c r="F109" s="3">
        <v>35000</v>
      </c>
      <c r="G109"/>
      <c r="H109" s="3">
        <v>22591.360000000001</v>
      </c>
      <c r="I109" s="17"/>
    </row>
    <row r="110" spans="1:9" s="1" customFormat="1" x14ac:dyDescent="0.25">
      <c r="B110" s="1" t="s">
        <v>188</v>
      </c>
      <c r="D110" s="4">
        <f>SUM(D104:D109)</f>
        <v>850422.03</v>
      </c>
      <c r="F110" s="17">
        <f>SUM(F104:F109)</f>
        <v>741200</v>
      </c>
      <c r="H110" s="17">
        <f>SUM(H104:H109)</f>
        <v>628856.36</v>
      </c>
      <c r="I110" s="17"/>
    </row>
    <row r="111" spans="1:9" s="1" customFormat="1" x14ac:dyDescent="0.25">
      <c r="A111"/>
      <c r="B111"/>
      <c r="C111"/>
      <c r="D111" s="3"/>
      <c r="E111"/>
      <c r="F111" s="3"/>
      <c r="G111"/>
      <c r="H111" s="3"/>
      <c r="I111" s="17"/>
    </row>
    <row r="112" spans="1:9" x14ac:dyDescent="0.25">
      <c r="A112" s="1"/>
      <c r="B112" s="1" t="s">
        <v>174</v>
      </c>
      <c r="C112" s="1"/>
      <c r="D112" s="4"/>
      <c r="E112" s="1"/>
      <c r="F112" s="4"/>
      <c r="G112" s="1"/>
      <c r="H112" s="4"/>
      <c r="I112" s="9"/>
    </row>
    <row r="113" spans="1:9" s="1" customFormat="1" x14ac:dyDescent="0.25">
      <c r="A113">
        <v>6540</v>
      </c>
      <c r="B113" t="s">
        <v>30</v>
      </c>
      <c r="C113"/>
      <c r="D113" s="3">
        <v>6275</v>
      </c>
      <c r="E113"/>
      <c r="F113" s="3">
        <v>3000</v>
      </c>
      <c r="G113"/>
      <c r="H113" s="3">
        <v>0</v>
      </c>
      <c r="I113" s="17"/>
    </row>
    <row r="114" spans="1:9" x14ac:dyDescent="0.25">
      <c r="A114">
        <v>6541</v>
      </c>
      <c r="B114" t="s">
        <v>15</v>
      </c>
      <c r="D114" s="3">
        <v>2320</v>
      </c>
      <c r="F114" s="3">
        <v>20000</v>
      </c>
      <c r="H114" s="3">
        <v>15717.75</v>
      </c>
      <c r="I114" s="16"/>
    </row>
    <row r="115" spans="1:9" x14ac:dyDescent="0.25">
      <c r="A115">
        <v>6545</v>
      </c>
      <c r="B115" t="s">
        <v>29</v>
      </c>
      <c r="D115" s="3">
        <v>3012</v>
      </c>
      <c r="F115" s="3">
        <v>10000</v>
      </c>
      <c r="H115" s="3">
        <v>25022</v>
      </c>
      <c r="I115" s="16"/>
    </row>
    <row r="116" spans="1:9" x14ac:dyDescent="0.25">
      <c r="A116">
        <v>6580</v>
      </c>
      <c r="B116" t="s">
        <v>111</v>
      </c>
      <c r="D116" s="3">
        <v>181740.25</v>
      </c>
      <c r="F116" s="3">
        <v>50000</v>
      </c>
      <c r="H116" s="3">
        <v>32079</v>
      </c>
      <c r="I116" s="17"/>
    </row>
    <row r="117" spans="1:9" x14ac:dyDescent="0.25">
      <c r="A117">
        <v>6585</v>
      </c>
      <c r="B117" t="s">
        <v>245</v>
      </c>
      <c r="D117" s="3">
        <v>36487.58</v>
      </c>
      <c r="F117" s="3">
        <v>15000</v>
      </c>
      <c r="H117" s="3"/>
      <c r="I117" s="17"/>
    </row>
    <row r="118" spans="1:9" x14ac:dyDescent="0.25">
      <c r="A118">
        <v>6770</v>
      </c>
      <c r="B118" t="s">
        <v>147</v>
      </c>
      <c r="D118" s="3">
        <v>2124</v>
      </c>
      <c r="F118" s="3">
        <v>4000</v>
      </c>
      <c r="H118" s="3">
        <v>314.10000000000002</v>
      </c>
      <c r="I118" s="9"/>
    </row>
    <row r="119" spans="1:9" s="1" customFormat="1" x14ac:dyDescent="0.25">
      <c r="B119" s="1" t="s">
        <v>175</v>
      </c>
      <c r="D119" s="4">
        <f>SUM(D113:D118)</f>
        <v>231958.83000000002</v>
      </c>
      <c r="F119" s="4">
        <f>SUM(F113:F118)</f>
        <v>102000</v>
      </c>
      <c r="H119" s="4">
        <f>SUM(H113:H118)</f>
        <v>73132.850000000006</v>
      </c>
      <c r="I119" s="17"/>
    </row>
    <row r="120" spans="1:9" x14ac:dyDescent="0.25">
      <c r="D120" s="3"/>
      <c r="F120" s="3"/>
      <c r="H120" s="3"/>
      <c r="I120" s="17"/>
    </row>
    <row r="121" spans="1:9" s="1" customFormat="1" x14ac:dyDescent="0.25">
      <c r="B121" s="1" t="s">
        <v>172</v>
      </c>
      <c r="D121" s="4"/>
      <c r="F121" s="4"/>
      <c r="H121" s="4"/>
      <c r="I121" s="17"/>
    </row>
    <row r="122" spans="1:9" x14ac:dyDescent="0.25">
      <c r="A122">
        <v>6860</v>
      </c>
      <c r="B122" t="s">
        <v>16</v>
      </c>
      <c r="D122" s="3">
        <v>20011.8</v>
      </c>
      <c r="F122" s="3">
        <v>40000</v>
      </c>
      <c r="H122" s="3">
        <v>18757.47</v>
      </c>
      <c r="I122" s="9"/>
    </row>
    <row r="123" spans="1:9" x14ac:dyDescent="0.25">
      <c r="A123">
        <v>6861</v>
      </c>
      <c r="B123" t="s">
        <v>17</v>
      </c>
      <c r="D123" s="3">
        <v>0</v>
      </c>
      <c r="F123" s="3">
        <v>30000</v>
      </c>
      <c r="H123" s="3">
        <v>27112</v>
      </c>
      <c r="I123" s="9"/>
    </row>
    <row r="124" spans="1:9" x14ac:dyDescent="0.25">
      <c r="A124" s="1"/>
      <c r="B124" s="1" t="s">
        <v>173</v>
      </c>
      <c r="C124" s="1"/>
      <c r="D124" s="4">
        <f>SUM(D122:D123)</f>
        <v>20011.8</v>
      </c>
      <c r="E124" s="1"/>
      <c r="F124" s="17">
        <f>SUM(F122:F123)</f>
        <v>70000</v>
      </c>
      <c r="G124" s="1"/>
      <c r="H124" s="17">
        <f>SUM(H122:H123)</f>
        <v>45869.47</v>
      </c>
      <c r="I124" s="9"/>
    </row>
    <row r="125" spans="1:9" x14ac:dyDescent="0.25">
      <c r="D125" s="3"/>
      <c r="F125" s="3"/>
      <c r="H125" s="3"/>
      <c r="I125" s="9"/>
    </row>
    <row r="126" spans="1:9" x14ac:dyDescent="0.25">
      <c r="A126" s="1"/>
      <c r="B126" s="1" t="s">
        <v>181</v>
      </c>
      <c r="C126" s="1"/>
      <c r="D126" s="4"/>
      <c r="E126" s="1"/>
      <c r="F126" s="4"/>
      <c r="G126" s="1"/>
      <c r="H126" s="4"/>
      <c r="I126" s="9"/>
    </row>
    <row r="127" spans="1:9" x14ac:dyDescent="0.25">
      <c r="A127">
        <v>6300</v>
      </c>
      <c r="B127" t="s">
        <v>14</v>
      </c>
      <c r="D127" s="3">
        <v>52430</v>
      </c>
      <c r="F127" s="3">
        <v>35000</v>
      </c>
      <c r="H127" s="3">
        <v>33900</v>
      </c>
      <c r="I127" s="9"/>
    </row>
    <row r="128" spans="1:9" s="1" customFormat="1" x14ac:dyDescent="0.25">
      <c r="A128">
        <v>6800</v>
      </c>
      <c r="B128" t="s">
        <v>23</v>
      </c>
      <c r="C128"/>
      <c r="D128" s="3">
        <v>35462.97</v>
      </c>
      <c r="E128"/>
      <c r="F128" s="3">
        <v>40000</v>
      </c>
      <c r="G128"/>
      <c r="H128" s="3">
        <v>33281.82</v>
      </c>
    </row>
    <row r="129" spans="1:9" x14ac:dyDescent="0.25">
      <c r="A129">
        <v>6810</v>
      </c>
      <c r="B129" t="s">
        <v>206</v>
      </c>
      <c r="D129" s="3">
        <v>10000</v>
      </c>
      <c r="F129" s="3">
        <v>15000</v>
      </c>
      <c r="H129" s="3">
        <v>16800</v>
      </c>
      <c r="I129" s="9"/>
    </row>
    <row r="130" spans="1:9" s="1" customFormat="1" x14ac:dyDescent="0.25">
      <c r="A130">
        <v>6862</v>
      </c>
      <c r="B130" t="s">
        <v>19</v>
      </c>
      <c r="C130"/>
      <c r="D130" s="3">
        <v>23495.200000000001</v>
      </c>
      <c r="E130"/>
      <c r="F130" s="3">
        <v>20000</v>
      </c>
      <c r="G130"/>
      <c r="H130" s="3">
        <v>12302.37</v>
      </c>
      <c r="I130" s="17"/>
    </row>
    <row r="131" spans="1:9" x14ac:dyDescent="0.25">
      <c r="A131">
        <v>6863</v>
      </c>
      <c r="B131" t="s">
        <v>20</v>
      </c>
      <c r="D131" s="3">
        <v>43519</v>
      </c>
      <c r="F131" s="3">
        <v>30000</v>
      </c>
      <c r="H131" s="3">
        <v>3196</v>
      </c>
      <c r="I131" s="9"/>
    </row>
    <row r="132" spans="1:9" x14ac:dyDescent="0.25">
      <c r="A132">
        <v>6864</v>
      </c>
      <c r="B132" t="s">
        <v>21</v>
      </c>
      <c r="D132" s="3">
        <v>19714.3</v>
      </c>
      <c r="F132" s="3">
        <v>10000</v>
      </c>
      <c r="H132" s="3">
        <v>1106.8699999999999</v>
      </c>
      <c r="I132" s="9"/>
    </row>
    <row r="133" spans="1:9" s="1" customFormat="1" x14ac:dyDescent="0.25">
      <c r="A133">
        <v>6865</v>
      </c>
      <c r="B133" t="s">
        <v>22</v>
      </c>
      <c r="C133"/>
      <c r="D133" s="3">
        <v>8066.83</v>
      </c>
      <c r="E133"/>
      <c r="F133" s="3">
        <v>6000</v>
      </c>
      <c r="G133"/>
      <c r="H133" s="3">
        <v>2132.33</v>
      </c>
      <c r="I133" s="17"/>
    </row>
    <row r="134" spans="1:9" x14ac:dyDescent="0.25">
      <c r="A134">
        <v>7320</v>
      </c>
      <c r="B134" t="s">
        <v>31</v>
      </c>
      <c r="D134" s="3">
        <v>4106.04</v>
      </c>
      <c r="F134" s="3">
        <v>10000</v>
      </c>
      <c r="H134" s="3">
        <v>560</v>
      </c>
      <c r="I134" s="9"/>
    </row>
    <row r="135" spans="1:9" s="1" customFormat="1" x14ac:dyDescent="0.25">
      <c r="A135">
        <v>7420</v>
      </c>
      <c r="B135" t="s">
        <v>25</v>
      </c>
      <c r="C135"/>
      <c r="D135" s="3">
        <v>80316.87</v>
      </c>
      <c r="E135"/>
      <c r="F135" s="3">
        <v>40000</v>
      </c>
      <c r="G135"/>
      <c r="H135" s="3">
        <v>42171.45</v>
      </c>
      <c r="I135" s="17"/>
    </row>
    <row r="136" spans="1:9" x14ac:dyDescent="0.25">
      <c r="A136">
        <v>7510</v>
      </c>
      <c r="B136" t="s">
        <v>24</v>
      </c>
      <c r="D136" s="3">
        <v>10347</v>
      </c>
      <c r="F136" s="3">
        <v>6500</v>
      </c>
      <c r="H136" s="3">
        <v>6040</v>
      </c>
      <c r="I136" s="9"/>
    </row>
    <row r="137" spans="1:9" x14ac:dyDescent="0.25">
      <c r="A137" s="1"/>
      <c r="B137" s="1" t="s">
        <v>182</v>
      </c>
      <c r="C137" s="1"/>
      <c r="D137" s="4">
        <f>SUM(D127:D136)</f>
        <v>287458.20999999996</v>
      </c>
      <c r="E137" s="1"/>
      <c r="F137" s="17">
        <f>SUM(F127:F136)</f>
        <v>212500</v>
      </c>
      <c r="G137" s="1"/>
      <c r="H137" s="17">
        <f>SUM(H127:H136)</f>
        <v>151490.84</v>
      </c>
      <c r="I137" s="9"/>
    </row>
    <row r="138" spans="1:9" x14ac:dyDescent="0.25">
      <c r="D138" s="3"/>
      <c r="F138" s="3"/>
      <c r="H138" s="3"/>
      <c r="I138" s="9"/>
    </row>
    <row r="139" spans="1:9" x14ac:dyDescent="0.25">
      <c r="A139" s="1"/>
      <c r="B139" s="1" t="s">
        <v>177</v>
      </c>
      <c r="C139" s="1"/>
      <c r="D139" s="4"/>
      <c r="E139" s="1"/>
      <c r="F139" s="4"/>
      <c r="G139" s="1"/>
      <c r="H139" s="4"/>
      <c r="I139" s="9"/>
    </row>
    <row r="140" spans="1:9" x14ac:dyDescent="0.25">
      <c r="A140">
        <v>7400</v>
      </c>
      <c r="B140" t="s">
        <v>27</v>
      </c>
      <c r="D140" s="3">
        <v>90300</v>
      </c>
      <c r="F140" s="3">
        <v>90300</v>
      </c>
      <c r="H140" s="3">
        <v>94500</v>
      </c>
      <c r="I140" s="9"/>
    </row>
    <row r="141" spans="1:9" x14ac:dyDescent="0.25">
      <c r="A141">
        <v>7401</v>
      </c>
      <c r="B141" t="s">
        <v>238</v>
      </c>
      <c r="D141" s="3">
        <v>9030</v>
      </c>
      <c r="F141" s="3">
        <v>9030</v>
      </c>
      <c r="H141" s="3">
        <v>9450</v>
      </c>
      <c r="I141" s="9"/>
    </row>
    <row r="142" spans="1:9" x14ac:dyDescent="0.25">
      <c r="A142">
        <v>7402</v>
      </c>
      <c r="B142" t="s">
        <v>26</v>
      </c>
      <c r="D142" s="3">
        <v>3000</v>
      </c>
      <c r="F142" s="3">
        <v>3000</v>
      </c>
      <c r="H142" s="3">
        <v>1000</v>
      </c>
      <c r="I142" s="9"/>
    </row>
    <row r="143" spans="1:9" x14ac:dyDescent="0.25">
      <c r="A143">
        <v>7405</v>
      </c>
      <c r="B143" t="s">
        <v>28</v>
      </c>
      <c r="D143" s="3">
        <v>18800</v>
      </c>
      <c r="F143" s="3">
        <v>20000</v>
      </c>
      <c r="H143" s="3">
        <v>19600</v>
      </c>
      <c r="I143" s="9"/>
    </row>
    <row r="144" spans="1:9" x14ac:dyDescent="0.25">
      <c r="A144" s="1"/>
      <c r="B144" s="1" t="s">
        <v>178</v>
      </c>
      <c r="C144" s="1"/>
      <c r="D144" s="4">
        <f>SUM(D140:D143)</f>
        <v>121130</v>
      </c>
      <c r="E144" s="1"/>
      <c r="F144" s="17">
        <f>SUM(F140:F143)</f>
        <v>122330</v>
      </c>
      <c r="G144" s="1"/>
      <c r="H144" s="17">
        <f>SUM(H140:H143)</f>
        <v>124550</v>
      </c>
      <c r="I144" s="9"/>
    </row>
    <row r="145" spans="1:9" x14ac:dyDescent="0.25">
      <c r="A145" s="1"/>
      <c r="B145" s="1"/>
      <c r="C145" s="1"/>
      <c r="D145" s="4"/>
      <c r="E145" s="1"/>
      <c r="F145" s="4"/>
      <c r="G145" s="1"/>
      <c r="H145" s="4"/>
      <c r="I145" s="9"/>
    </row>
    <row r="146" spans="1:9" s="1" customFormat="1" x14ac:dyDescent="0.25">
      <c r="B146" s="1" t="s">
        <v>179</v>
      </c>
      <c r="D146" s="4"/>
      <c r="F146" s="4"/>
      <c r="H146" s="4"/>
      <c r="I146" s="17"/>
    </row>
    <row r="147" spans="1:9" x14ac:dyDescent="0.25">
      <c r="A147">
        <v>7110</v>
      </c>
      <c r="B147" t="s">
        <v>106</v>
      </c>
      <c r="D147" s="3">
        <v>4105</v>
      </c>
      <c r="F147" s="3">
        <v>5000</v>
      </c>
      <c r="H147" s="3">
        <v>839</v>
      </c>
      <c r="I147" s="9"/>
    </row>
    <row r="148" spans="1:9" s="1" customFormat="1" x14ac:dyDescent="0.25">
      <c r="A148">
        <v>7410</v>
      </c>
      <c r="B148" t="s">
        <v>133</v>
      </c>
      <c r="C148"/>
      <c r="D148" s="3">
        <v>4000</v>
      </c>
      <c r="E148"/>
      <c r="F148" s="3">
        <v>0</v>
      </c>
      <c r="G148"/>
      <c r="H148" s="3">
        <v>0</v>
      </c>
    </row>
    <row r="149" spans="1:9" x14ac:dyDescent="0.25">
      <c r="A149">
        <v>7411</v>
      </c>
      <c r="B149" t="s">
        <v>10</v>
      </c>
      <c r="D149" s="3">
        <v>13169</v>
      </c>
      <c r="F149" s="3">
        <v>14000</v>
      </c>
      <c r="H149" s="3">
        <v>-550</v>
      </c>
      <c r="I149" s="9"/>
    </row>
    <row r="150" spans="1:9" x14ac:dyDescent="0.25">
      <c r="A150">
        <v>7412</v>
      </c>
      <c r="B150" t="s">
        <v>9</v>
      </c>
      <c r="D150" s="3">
        <v>0</v>
      </c>
      <c r="F150" s="3">
        <v>10000</v>
      </c>
      <c r="H150" s="3">
        <v>1200</v>
      </c>
      <c r="I150" s="9"/>
    </row>
    <row r="151" spans="1:9" x14ac:dyDescent="0.25">
      <c r="A151" s="1"/>
      <c r="B151" s="1" t="s">
        <v>180</v>
      </c>
      <c r="C151" s="1"/>
      <c r="D151" s="4">
        <f>SUM(D147:D150)</f>
        <v>21274</v>
      </c>
      <c r="E151" s="1"/>
      <c r="F151" s="17">
        <f>SUM(F147:F150)</f>
        <v>29000</v>
      </c>
      <c r="G151" s="1"/>
      <c r="H151" s="17">
        <f>SUM(H147:H150)</f>
        <v>1489</v>
      </c>
      <c r="I151" s="9"/>
    </row>
    <row r="152" spans="1:9" x14ac:dyDescent="0.25">
      <c r="D152" s="3"/>
      <c r="F152" s="3"/>
      <c r="H152" s="3"/>
      <c r="I152" s="9"/>
    </row>
    <row r="153" spans="1:9" s="1" customFormat="1" x14ac:dyDescent="0.25">
      <c r="B153" s="1" t="s">
        <v>149</v>
      </c>
      <c r="D153" s="4"/>
      <c r="F153" s="4"/>
      <c r="H153" s="4"/>
      <c r="I153" s="17"/>
    </row>
    <row r="154" spans="1:9" s="1" customFormat="1" x14ac:dyDescent="0.25">
      <c r="A154">
        <v>7740</v>
      </c>
      <c r="B154" t="s">
        <v>208</v>
      </c>
      <c r="C154"/>
      <c r="D154" s="3">
        <v>8.83</v>
      </c>
      <c r="E154"/>
      <c r="F154" s="3">
        <v>0</v>
      </c>
      <c r="G154" s="3"/>
      <c r="H154" s="3">
        <v>-7</v>
      </c>
      <c r="I154" s="17"/>
    </row>
    <row r="155" spans="1:9" s="1" customFormat="1" x14ac:dyDescent="0.25">
      <c r="A155">
        <v>7770</v>
      </c>
      <c r="B155" t="s">
        <v>149</v>
      </c>
      <c r="C155"/>
      <c r="D155" s="3">
        <v>18646.11</v>
      </c>
      <c r="E155"/>
      <c r="F155" s="3">
        <v>10000</v>
      </c>
      <c r="G155" s="3"/>
      <c r="H155" s="3">
        <v>6794.13</v>
      </c>
      <c r="I155" s="17"/>
    </row>
    <row r="156" spans="1:9" x14ac:dyDescent="0.25">
      <c r="A156">
        <v>7771</v>
      </c>
      <c r="B156" t="s">
        <v>42</v>
      </c>
      <c r="D156" s="3">
        <v>29187.1</v>
      </c>
      <c r="F156" s="3">
        <v>25000</v>
      </c>
      <c r="G156" s="3"/>
      <c r="H156" s="3">
        <v>24829.63</v>
      </c>
      <c r="I156" s="9"/>
    </row>
    <row r="157" spans="1:9" x14ac:dyDescent="0.25">
      <c r="A157">
        <v>7772</v>
      </c>
      <c r="B157" t="s">
        <v>148</v>
      </c>
      <c r="D157" s="3">
        <v>606.22</v>
      </c>
      <c r="F157" s="3">
        <v>1000</v>
      </c>
      <c r="G157" s="3"/>
      <c r="H157" s="3">
        <v>224.04</v>
      </c>
      <c r="I157" s="9"/>
    </row>
    <row r="158" spans="1:9" x14ac:dyDescent="0.25">
      <c r="A158" s="1"/>
      <c r="B158" s="1" t="s">
        <v>176</v>
      </c>
      <c r="C158" s="1"/>
      <c r="D158" s="4">
        <f>SUM(D154:D157)</f>
        <v>48448.26</v>
      </c>
      <c r="E158" s="1"/>
      <c r="F158" s="4">
        <f>SUM(F154:F157)</f>
        <v>36000</v>
      </c>
      <c r="G158" s="1"/>
      <c r="H158" s="4">
        <f>SUM(H154:H157)</f>
        <v>31840.800000000003</v>
      </c>
      <c r="I158" s="9"/>
    </row>
    <row r="159" spans="1:9" x14ac:dyDescent="0.25">
      <c r="A159" s="1"/>
      <c r="B159" s="1"/>
      <c r="C159" s="1"/>
      <c r="D159" s="4"/>
      <c r="E159" s="1"/>
      <c r="F159" s="4"/>
      <c r="G159" s="1"/>
      <c r="H159" s="4"/>
      <c r="I159" s="9"/>
    </row>
    <row r="160" spans="1:9" s="1" customFormat="1" x14ac:dyDescent="0.25">
      <c r="B160" s="1" t="s">
        <v>187</v>
      </c>
      <c r="D160" s="4">
        <f t="shared" ref="D160:G160" si="2">D119+D124+D137+D144+D151+D158</f>
        <v>730281.1</v>
      </c>
      <c r="E160" s="4">
        <f t="shared" si="2"/>
        <v>0</v>
      </c>
      <c r="F160" s="4">
        <f t="shared" si="2"/>
        <v>571830</v>
      </c>
      <c r="G160" s="4">
        <f t="shared" si="2"/>
        <v>0</v>
      </c>
      <c r="H160" s="4">
        <f>H119+H124+H137+H144+H151+H158</f>
        <v>428372.96</v>
      </c>
      <c r="I160" s="17"/>
    </row>
    <row r="161" spans="1:10" x14ac:dyDescent="0.25">
      <c r="D161" s="3"/>
      <c r="F161" s="3"/>
      <c r="H161" s="3"/>
      <c r="I161" s="9"/>
    </row>
    <row r="162" spans="1:10" s="1" customFormat="1" x14ac:dyDescent="0.25">
      <c r="B162" s="1" t="s">
        <v>183</v>
      </c>
      <c r="D162" s="4"/>
      <c r="F162" s="4"/>
      <c r="H162" s="4"/>
      <c r="I162" s="17"/>
    </row>
    <row r="163" spans="1:10" x14ac:dyDescent="0.25">
      <c r="A163">
        <v>8070</v>
      </c>
      <c r="B163" t="s">
        <v>32</v>
      </c>
      <c r="D163" s="3">
        <v>15423.01</v>
      </c>
      <c r="F163" s="3">
        <v>5000</v>
      </c>
      <c r="H163" s="3">
        <v>2558.8200000000002</v>
      </c>
      <c r="I163" s="9"/>
    </row>
    <row r="164" spans="1:10" x14ac:dyDescent="0.25">
      <c r="A164" s="1"/>
      <c r="B164" s="1" t="s">
        <v>189</v>
      </c>
      <c r="C164" s="1"/>
      <c r="D164" s="4">
        <f>SUM(D163)</f>
        <v>15423.01</v>
      </c>
      <c r="E164" s="1"/>
      <c r="F164" s="17">
        <f>SUM(F163)</f>
        <v>5000</v>
      </c>
      <c r="G164" s="1"/>
      <c r="H164" s="17">
        <f>SUM(H163)</f>
        <v>2558.8200000000002</v>
      </c>
      <c r="I164" s="9"/>
    </row>
    <row r="165" spans="1:10" x14ac:dyDescent="0.25">
      <c r="A165" s="1"/>
      <c r="B165" s="1"/>
      <c r="C165" s="1"/>
      <c r="D165" s="4"/>
      <c r="E165" s="1"/>
      <c r="F165" s="4"/>
      <c r="G165" s="1"/>
      <c r="H165" s="4"/>
      <c r="I165" s="9"/>
    </row>
    <row r="166" spans="1:10" x14ac:dyDescent="0.25">
      <c r="A166" s="1"/>
      <c r="B166" s="1" t="s">
        <v>185</v>
      </c>
      <c r="C166" s="1"/>
      <c r="D166" s="4">
        <f t="shared" ref="D166:E166" si="3">D101-D110-D160+D164</f>
        <v>261256.79999999993</v>
      </c>
      <c r="E166" s="4">
        <f t="shared" si="3"/>
        <v>0</v>
      </c>
      <c r="F166" s="4">
        <f>F101-F110-F160+F164</f>
        <v>214170</v>
      </c>
      <c r="G166" s="1"/>
      <c r="H166" s="4">
        <f>H101-H110-H160+H164</f>
        <v>428644.32000000007</v>
      </c>
      <c r="I166" s="9"/>
    </row>
    <row r="167" spans="1:10" s="1" customFormat="1" x14ac:dyDescent="0.25">
      <c r="A167"/>
      <c r="B167"/>
      <c r="C167"/>
      <c r="D167" s="3"/>
      <c r="E167"/>
      <c r="F167" s="3"/>
      <c r="G167"/>
      <c r="H167" s="3"/>
    </row>
    <row r="168" spans="1:10" s="1" customFormat="1" x14ac:dyDescent="0.25">
      <c r="A168"/>
      <c r="B168" s="1" t="s">
        <v>101</v>
      </c>
      <c r="C168"/>
      <c r="D168" s="3"/>
      <c r="E168"/>
      <c r="F168" s="3"/>
      <c r="G168"/>
      <c r="H168" s="3"/>
    </row>
    <row r="169" spans="1:10" s="1" customFormat="1" x14ac:dyDescent="0.25">
      <c r="A169"/>
      <c r="B169" t="s">
        <v>99</v>
      </c>
      <c r="C169"/>
      <c r="D169" s="3">
        <f t="shared" ref="D169:E169" si="4">D166</f>
        <v>261256.79999999993</v>
      </c>
      <c r="E169" s="9">
        <f t="shared" si="4"/>
        <v>0</v>
      </c>
      <c r="F169" s="3">
        <f>F166</f>
        <v>214170</v>
      </c>
      <c r="G169"/>
      <c r="H169" s="3">
        <f>H166</f>
        <v>428644.32000000007</v>
      </c>
      <c r="J169" s="23"/>
    </row>
    <row r="170" spans="1:10" ht="15.75" thickBot="1" x14ac:dyDescent="0.3">
      <c r="B170" t="s">
        <v>100</v>
      </c>
      <c r="D170" s="13">
        <f t="shared" ref="D170:E170" si="5">SUM(D169:D169)</f>
        <v>261256.79999999993</v>
      </c>
      <c r="E170" s="9">
        <f t="shared" si="5"/>
        <v>0</v>
      </c>
      <c r="F170" s="13">
        <f>SUM(F169:F169)</f>
        <v>214170</v>
      </c>
      <c r="H170" s="13">
        <f>SUM(H169:H169)</f>
        <v>428644.32000000007</v>
      </c>
      <c r="I170" s="9"/>
    </row>
    <row r="171" spans="1:10" s="1" customFormat="1" ht="15.75" thickTop="1" x14ac:dyDescent="0.25">
      <c r="A171"/>
      <c r="B171"/>
      <c r="C171"/>
      <c r="D171"/>
      <c r="E171"/>
      <c r="F171"/>
      <c r="G171"/>
      <c r="H171"/>
      <c r="I171" s="17"/>
    </row>
    <row r="172" spans="1:10" x14ac:dyDescent="0.25">
      <c r="I172" s="9"/>
    </row>
    <row r="173" spans="1:10" s="1" customFormat="1" x14ac:dyDescent="0.25">
      <c r="A173"/>
      <c r="B173" t="s">
        <v>261</v>
      </c>
      <c r="C173"/>
      <c r="D173"/>
      <c r="E173"/>
      <c r="F173"/>
      <c r="G173"/>
      <c r="H173" s="21"/>
      <c r="I173" s="17"/>
    </row>
    <row r="174" spans="1:10" s="1" customFormat="1" x14ac:dyDescent="0.25">
      <c r="A174"/>
      <c r="B174" t="s">
        <v>33</v>
      </c>
      <c r="C174"/>
      <c r="D174"/>
      <c r="E174"/>
      <c r="F174"/>
      <c r="G174"/>
      <c r="H174"/>
      <c r="I174" s="17"/>
    </row>
    <row r="175" spans="1:10" s="1" customFormat="1" x14ac:dyDescent="0.25">
      <c r="A175"/>
      <c r="B175"/>
      <c r="C175"/>
      <c r="D175"/>
      <c r="E175"/>
      <c r="F175"/>
      <c r="G175"/>
      <c r="H175"/>
      <c r="I175" s="4"/>
    </row>
    <row r="176" spans="1:10" x14ac:dyDescent="0.25">
      <c r="I176" s="3"/>
    </row>
    <row r="177" spans="2:9" x14ac:dyDescent="0.25">
      <c r="I177" s="3"/>
    </row>
    <row r="178" spans="2:9" x14ac:dyDescent="0.25">
      <c r="B178" t="s">
        <v>132</v>
      </c>
      <c r="F178" t="s">
        <v>34</v>
      </c>
      <c r="I178" s="3"/>
    </row>
    <row r="179" spans="2:9" x14ac:dyDescent="0.25">
      <c r="B179" t="s">
        <v>130</v>
      </c>
      <c r="F179" t="s">
        <v>239</v>
      </c>
      <c r="I179" s="3"/>
    </row>
    <row r="180" spans="2:9" x14ac:dyDescent="0.25">
      <c r="I180" s="3"/>
    </row>
    <row r="181" spans="2:9" x14ac:dyDescent="0.25">
      <c r="B181" t="s">
        <v>193</v>
      </c>
      <c r="F181" t="s">
        <v>203</v>
      </c>
    </row>
    <row r="182" spans="2:9" x14ac:dyDescent="0.25">
      <c r="B182" t="s">
        <v>190</v>
      </c>
      <c r="F182" t="s">
        <v>191</v>
      </c>
    </row>
    <row r="184" spans="2:9" x14ac:dyDescent="0.25">
      <c r="B184" t="s">
        <v>225</v>
      </c>
      <c r="F184" t="s">
        <v>240</v>
      </c>
    </row>
    <row r="185" spans="2:9" x14ac:dyDescent="0.25">
      <c r="B185" t="s">
        <v>192</v>
      </c>
      <c r="F185" t="s">
        <v>192</v>
      </c>
    </row>
    <row r="187" spans="2:9" x14ac:dyDescent="0.25">
      <c r="B187" t="s">
        <v>262</v>
      </c>
      <c r="F187" t="s">
        <v>263</v>
      </c>
    </row>
    <row r="188" spans="2:9" x14ac:dyDescent="0.25">
      <c r="B188" t="s">
        <v>192</v>
      </c>
      <c r="F188" t="s">
        <v>192</v>
      </c>
    </row>
  </sheetData>
  <sortState xmlns:xlrd2="http://schemas.microsoft.com/office/spreadsheetml/2017/richdata2" ref="A54:I111">
    <sortCondition ref="A54:A111"/>
  </sortState>
  <pageMargins left="0.25" right="0.25" top="0.75" bottom="0.75" header="0.3" footer="0.3"/>
  <pageSetup paperSize="9" scale="95" orientation="portrait" r:id="rId1"/>
  <headerFooter>
    <oddHeader xml:space="preserve">&amp;CFREDRIKSHALDS TURNFORENING 2022
</oddHeader>
    <oddFooter>&amp;C&amp;P</oddFooter>
  </headerFooter>
  <rowBreaks count="3" manualBreakCount="3">
    <brk id="52" max="7" man="1"/>
    <brk id="101" max="16383" man="1"/>
    <brk id="1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H166"/>
  <sheetViews>
    <sheetView tabSelected="1" topLeftCell="A5" zoomScaleNormal="100" workbookViewId="0">
      <selection activeCell="B23" sqref="B23"/>
    </sheetView>
  </sheetViews>
  <sheetFormatPr defaultColWidth="11.5703125" defaultRowHeight="15" x14ac:dyDescent="0.25"/>
  <cols>
    <col min="2" max="2" width="32.28515625" customWidth="1"/>
    <col min="3" max="3" width="7.7109375" customWidth="1"/>
    <col min="4" max="4" width="13" style="3" bestFit="1" customWidth="1"/>
    <col min="5" max="5" width="6.7109375" customWidth="1"/>
    <col min="6" max="6" width="18.7109375" customWidth="1"/>
  </cols>
  <sheetData>
    <row r="1" spans="1:6" ht="18.75" x14ac:dyDescent="0.3">
      <c r="A1" s="7" t="s">
        <v>259</v>
      </c>
    </row>
    <row r="3" spans="1:6" x14ac:dyDescent="0.25">
      <c r="B3" s="1" t="s">
        <v>102</v>
      </c>
    </row>
    <row r="5" spans="1:6" x14ac:dyDescent="0.25">
      <c r="B5" s="1" t="s">
        <v>227</v>
      </c>
    </row>
    <row r="6" spans="1:6" x14ac:dyDescent="0.25">
      <c r="A6">
        <v>1480</v>
      </c>
      <c r="B6" t="s">
        <v>124</v>
      </c>
      <c r="C6" s="8" t="s">
        <v>44</v>
      </c>
      <c r="D6" s="3">
        <v>125966.3</v>
      </c>
    </row>
    <row r="7" spans="1:6" x14ac:dyDescent="0.25">
      <c r="A7">
        <v>1481</v>
      </c>
      <c r="B7" t="s">
        <v>125</v>
      </c>
      <c r="C7" s="8" t="s">
        <v>44</v>
      </c>
      <c r="D7" s="3">
        <v>52398</v>
      </c>
      <c r="E7" s="8"/>
      <c r="F7" s="5"/>
    </row>
    <row r="8" spans="1:6" x14ac:dyDescent="0.25">
      <c r="A8">
        <v>1482</v>
      </c>
      <c r="B8" t="s">
        <v>127</v>
      </c>
      <c r="C8" s="8" t="s">
        <v>44</v>
      </c>
      <c r="D8" s="3">
        <v>8881</v>
      </c>
      <c r="E8" s="8"/>
      <c r="F8" s="5"/>
    </row>
    <row r="9" spans="1:6" x14ac:dyDescent="0.25">
      <c r="A9">
        <v>1483</v>
      </c>
      <c r="B9" t="s">
        <v>126</v>
      </c>
      <c r="C9" s="8" t="s">
        <v>44</v>
      </c>
      <c r="D9" s="3">
        <v>86016</v>
      </c>
    </row>
    <row r="10" spans="1:6" x14ac:dyDescent="0.25">
      <c r="A10">
        <v>1484</v>
      </c>
      <c r="B10" t="s">
        <v>219</v>
      </c>
      <c r="C10" s="8" t="s">
        <v>44</v>
      </c>
      <c r="D10" s="3">
        <v>20175</v>
      </c>
    </row>
    <row r="11" spans="1:6" x14ac:dyDescent="0.25">
      <c r="A11">
        <v>1485</v>
      </c>
      <c r="B11" t="s">
        <v>218</v>
      </c>
      <c r="C11" s="8" t="s">
        <v>44</v>
      </c>
      <c r="D11" s="3">
        <v>6444.5</v>
      </c>
      <c r="E11" s="8" t="s">
        <v>44</v>
      </c>
      <c r="F11" s="5">
        <f>SUM(D6:D11)</f>
        <v>299880.8</v>
      </c>
    </row>
    <row r="12" spans="1:6" x14ac:dyDescent="0.25">
      <c r="C12" s="8"/>
      <c r="E12" s="8"/>
      <c r="F12" s="5"/>
    </row>
    <row r="13" spans="1:6" x14ac:dyDescent="0.25">
      <c r="B13" s="1" t="s">
        <v>103</v>
      </c>
      <c r="C13" s="8"/>
      <c r="E13" s="8"/>
      <c r="F13" s="5"/>
    </row>
    <row r="14" spans="1:6" x14ac:dyDescent="0.25">
      <c r="A14">
        <v>1500</v>
      </c>
      <c r="B14" t="s">
        <v>136</v>
      </c>
      <c r="C14" s="8" t="s">
        <v>44</v>
      </c>
      <c r="D14" s="3">
        <v>0</v>
      </c>
      <c r="E14" s="8" t="s">
        <v>44</v>
      </c>
      <c r="F14" s="5">
        <f>D14</f>
        <v>0</v>
      </c>
    </row>
    <row r="15" spans="1:6" x14ac:dyDescent="0.25">
      <c r="C15" s="8"/>
      <c r="E15" s="8"/>
    </row>
    <row r="16" spans="1:6" x14ac:dyDescent="0.25">
      <c r="B16" s="1" t="s">
        <v>104</v>
      </c>
      <c r="C16" s="8"/>
      <c r="E16" s="8"/>
    </row>
    <row r="17" spans="1:8" x14ac:dyDescent="0.25">
      <c r="A17">
        <v>1800</v>
      </c>
      <c r="B17" t="s">
        <v>35</v>
      </c>
      <c r="C17" s="8" t="s">
        <v>44</v>
      </c>
      <c r="D17" s="3">
        <v>450288.88</v>
      </c>
      <c r="E17" s="8" t="s">
        <v>44</v>
      </c>
      <c r="F17" s="5">
        <f>D17</f>
        <v>450288.88</v>
      </c>
    </row>
    <row r="18" spans="1:8" x14ac:dyDescent="0.25">
      <c r="C18" s="8"/>
      <c r="D18" s="4"/>
      <c r="E18" s="8"/>
    </row>
    <row r="19" spans="1:8" x14ac:dyDescent="0.25">
      <c r="B19" s="1" t="s">
        <v>43</v>
      </c>
      <c r="C19" s="8"/>
      <c r="D19" s="4"/>
      <c r="E19" s="8"/>
    </row>
    <row r="20" spans="1:8" x14ac:dyDescent="0.25">
      <c r="A20">
        <v>1910</v>
      </c>
      <c r="B20" t="s">
        <v>36</v>
      </c>
      <c r="C20" s="8" t="s">
        <v>44</v>
      </c>
      <c r="D20" s="3">
        <v>41351</v>
      </c>
      <c r="E20" s="8" t="s">
        <v>44</v>
      </c>
      <c r="F20" s="5">
        <f>D20</f>
        <v>41351</v>
      </c>
    </row>
    <row r="21" spans="1:8" x14ac:dyDescent="0.25">
      <c r="C21" s="8"/>
      <c r="E21" s="8"/>
    </row>
    <row r="22" spans="1:8" x14ac:dyDescent="0.25">
      <c r="B22" s="1" t="s">
        <v>37</v>
      </c>
      <c r="C22" s="8"/>
      <c r="E22" s="8"/>
    </row>
    <row r="23" spans="1:8" x14ac:dyDescent="0.25">
      <c r="A23">
        <v>1920</v>
      </c>
      <c r="B23" t="s">
        <v>38</v>
      </c>
      <c r="C23" s="8" t="s">
        <v>44</v>
      </c>
      <c r="D23" s="3">
        <v>528834.64</v>
      </c>
      <c r="E23" s="8"/>
    </row>
    <row r="24" spans="1:8" x14ac:dyDescent="0.25">
      <c r="A24">
        <v>1921</v>
      </c>
      <c r="B24" t="s">
        <v>137</v>
      </c>
      <c r="C24" s="8" t="s">
        <v>44</v>
      </c>
      <c r="D24" s="3">
        <v>118670</v>
      </c>
      <c r="E24" s="8"/>
    </row>
    <row r="25" spans="1:8" x14ac:dyDescent="0.25">
      <c r="A25">
        <v>1922</v>
      </c>
      <c r="B25" t="s">
        <v>39</v>
      </c>
      <c r="C25" s="8" t="s">
        <v>44</v>
      </c>
      <c r="D25" s="3">
        <v>32786.97</v>
      </c>
      <c r="E25" s="8"/>
    </row>
    <row r="26" spans="1:8" x14ac:dyDescent="0.25">
      <c r="A26">
        <v>1924</v>
      </c>
      <c r="B26" t="s">
        <v>138</v>
      </c>
      <c r="C26" s="8" t="s">
        <v>44</v>
      </c>
      <c r="D26" s="3">
        <v>1179506.28</v>
      </c>
    </row>
    <row r="27" spans="1:8" x14ac:dyDescent="0.25">
      <c r="A27">
        <v>1925</v>
      </c>
      <c r="B27" t="s">
        <v>260</v>
      </c>
      <c r="C27" s="8" t="s">
        <v>44</v>
      </c>
      <c r="D27" s="3">
        <v>1500283.56</v>
      </c>
      <c r="E27" s="8" t="s">
        <v>44</v>
      </c>
      <c r="F27" s="5">
        <f>SUM(D23:D27)</f>
        <v>3360081.45</v>
      </c>
    </row>
    <row r="28" spans="1:8" x14ac:dyDescent="0.25">
      <c r="E28" s="6"/>
    </row>
    <row r="29" spans="1:8" x14ac:dyDescent="0.25">
      <c r="F29" s="6">
        <f>SUM(F11:F28)</f>
        <v>4151602.13</v>
      </c>
      <c r="H29" s="21"/>
    </row>
    <row r="30" spans="1:8" x14ac:dyDescent="0.25">
      <c r="B30" s="1" t="s">
        <v>226</v>
      </c>
    </row>
    <row r="31" spans="1:8" x14ac:dyDescent="0.25">
      <c r="B31" s="1"/>
    </row>
    <row r="32" spans="1:8" x14ac:dyDescent="0.25">
      <c r="B32" s="1" t="s">
        <v>40</v>
      </c>
    </row>
    <row r="33" spans="1:7" x14ac:dyDescent="0.25">
      <c r="A33">
        <v>2050</v>
      </c>
      <c r="B33" t="s">
        <v>139</v>
      </c>
      <c r="C33" t="s">
        <v>44</v>
      </c>
      <c r="D33" s="3">
        <f>3500759.48-450288.88-0.09</f>
        <v>3050470.5100000002</v>
      </c>
    </row>
    <row r="34" spans="1:7" x14ac:dyDescent="0.25">
      <c r="A34">
        <v>2055</v>
      </c>
      <c r="B34" t="s">
        <v>41</v>
      </c>
      <c r="C34" t="s">
        <v>44</v>
      </c>
      <c r="D34" s="3">
        <v>450288.88</v>
      </c>
      <c r="F34" s="5"/>
    </row>
    <row r="35" spans="1:7" x14ac:dyDescent="0.25">
      <c r="A35">
        <v>2099</v>
      </c>
      <c r="B35" t="s">
        <v>100</v>
      </c>
      <c r="C35" t="s">
        <v>44</v>
      </c>
      <c r="D35" s="3">
        <v>261256.8</v>
      </c>
      <c r="E35" s="8" t="s">
        <v>44</v>
      </c>
      <c r="F35" s="5">
        <f>SUM(D33:D35)</f>
        <v>3762016.19</v>
      </c>
    </row>
    <row r="37" spans="1:7" x14ac:dyDescent="0.25">
      <c r="B37" s="1" t="s">
        <v>105</v>
      </c>
    </row>
    <row r="38" spans="1:7" x14ac:dyDescent="0.25">
      <c r="A38">
        <v>2400</v>
      </c>
      <c r="B38" t="s">
        <v>140</v>
      </c>
      <c r="C38" t="s">
        <v>44</v>
      </c>
      <c r="D38" s="3">
        <f>219643.27+16573.67+68600</f>
        <v>304816.94</v>
      </c>
    </row>
    <row r="39" spans="1:7" x14ac:dyDescent="0.25">
      <c r="A39">
        <v>2700</v>
      </c>
      <c r="B39" t="s">
        <v>243</v>
      </c>
      <c r="C39" t="s">
        <v>44</v>
      </c>
      <c r="D39" s="3">
        <f>12216-887</f>
        <v>11329</v>
      </c>
    </row>
    <row r="40" spans="1:7" x14ac:dyDescent="0.25">
      <c r="A40">
        <v>2940</v>
      </c>
      <c r="B40" t="s">
        <v>228</v>
      </c>
      <c r="C40" t="s">
        <v>44</v>
      </c>
      <c r="D40" s="3">
        <v>73440</v>
      </c>
      <c r="E40" s="8" t="s">
        <v>44</v>
      </c>
      <c r="F40" s="5">
        <f>SUM(D38:D40)</f>
        <v>389585.94</v>
      </c>
    </row>
    <row r="42" spans="1:7" x14ac:dyDescent="0.25">
      <c r="E42" s="6"/>
      <c r="F42" s="6">
        <f>SUM(F35:F40)</f>
        <v>4151602.13</v>
      </c>
      <c r="G42" s="21"/>
    </row>
    <row r="43" spans="1:7" x14ac:dyDescent="0.25">
      <c r="E43" s="6"/>
      <c r="F43" s="6"/>
    </row>
    <row r="44" spans="1:7" x14ac:dyDescent="0.25">
      <c r="B44" t="s">
        <v>261</v>
      </c>
    </row>
    <row r="45" spans="1:7" x14ac:dyDescent="0.25">
      <c r="B45" t="s">
        <v>33</v>
      </c>
    </row>
    <row r="47" spans="1:7" x14ac:dyDescent="0.25">
      <c r="B47" t="s">
        <v>132</v>
      </c>
      <c r="D47"/>
      <c r="E47" t="s">
        <v>34</v>
      </c>
    </row>
    <row r="48" spans="1:7" x14ac:dyDescent="0.25">
      <c r="B48" t="s">
        <v>130</v>
      </c>
      <c r="D48"/>
      <c r="E48" t="s">
        <v>239</v>
      </c>
    </row>
    <row r="49" spans="2:5" x14ac:dyDescent="0.25">
      <c r="D49"/>
    </row>
    <row r="50" spans="2:5" x14ac:dyDescent="0.25">
      <c r="B50" t="s">
        <v>193</v>
      </c>
      <c r="D50"/>
      <c r="E50" t="s">
        <v>203</v>
      </c>
    </row>
    <row r="51" spans="2:5" x14ac:dyDescent="0.25">
      <c r="B51" t="s">
        <v>190</v>
      </c>
      <c r="D51"/>
      <c r="E51" t="s">
        <v>191</v>
      </c>
    </row>
    <row r="52" spans="2:5" x14ac:dyDescent="0.25">
      <c r="D52"/>
    </row>
    <row r="53" spans="2:5" x14ac:dyDescent="0.25">
      <c r="B53" t="s">
        <v>225</v>
      </c>
      <c r="D53"/>
      <c r="E53" t="s">
        <v>244</v>
      </c>
    </row>
    <row r="54" spans="2:5" x14ac:dyDescent="0.25">
      <c r="B54" t="s">
        <v>192</v>
      </c>
      <c r="D54"/>
      <c r="E54" t="s">
        <v>192</v>
      </c>
    </row>
    <row r="55" spans="2:5" x14ac:dyDescent="0.25">
      <c r="D55"/>
    </row>
    <row r="56" spans="2:5" x14ac:dyDescent="0.25">
      <c r="B56" t="s">
        <v>262</v>
      </c>
      <c r="D56"/>
      <c r="E56" t="s">
        <v>263</v>
      </c>
    </row>
    <row r="57" spans="2:5" x14ac:dyDescent="0.25">
      <c r="B57" t="s">
        <v>192</v>
      </c>
      <c r="D57"/>
      <c r="E57" t="s">
        <v>192</v>
      </c>
    </row>
    <row r="166" spans="4:4" x14ac:dyDescent="0.25">
      <c r="D166" s="3">
        <f>D159+D162+D163+D164</f>
        <v>0</v>
      </c>
    </row>
  </sheetData>
  <pageMargins left="0.25" right="0.25" top="0.75" bottom="0.75" header="0.3" footer="0.3"/>
  <pageSetup paperSize="9" scale="85" orientation="portrait" r:id="rId1"/>
  <headerFooter>
    <oddHeader xml:space="preserve">&amp;CFREDRIKSHALDS TURNFORENING 2022
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J84"/>
  <sheetViews>
    <sheetView tabSelected="1" topLeftCell="A57" zoomScaleNormal="100" workbookViewId="0">
      <selection activeCell="B23" sqref="B23"/>
    </sheetView>
  </sheetViews>
  <sheetFormatPr defaultColWidth="11.5703125" defaultRowHeight="15" x14ac:dyDescent="0.25"/>
  <cols>
    <col min="1" max="1" width="42.28515625" style="1" customWidth="1"/>
    <col min="2" max="2" width="88.5703125" customWidth="1"/>
    <col min="3" max="3" width="5.42578125" customWidth="1"/>
    <col min="4" max="4" width="4.7109375" customWidth="1"/>
    <col min="5" max="5" width="19.140625" customWidth="1"/>
    <col min="7" max="7" width="17.5703125" customWidth="1"/>
  </cols>
  <sheetData>
    <row r="1" spans="1:10" ht="18.75" x14ac:dyDescent="0.3">
      <c r="A1" s="7" t="s">
        <v>270</v>
      </c>
    </row>
    <row r="3" spans="1:10" x14ac:dyDescent="0.25">
      <c r="A3" s="1" t="s">
        <v>246</v>
      </c>
      <c r="B3" s="15" t="s">
        <v>334</v>
      </c>
      <c r="C3" s="14"/>
      <c r="D3" s="14"/>
      <c r="J3" s="5"/>
    </row>
    <row r="4" spans="1:10" x14ac:dyDescent="0.25">
      <c r="B4" s="15" t="s">
        <v>45</v>
      </c>
      <c r="C4" s="14"/>
      <c r="D4" s="14"/>
    </row>
    <row r="5" spans="1:10" x14ac:dyDescent="0.25">
      <c r="B5" s="15" t="s">
        <v>324</v>
      </c>
      <c r="C5" s="14"/>
      <c r="D5" s="14"/>
    </row>
    <row r="6" spans="1:10" x14ac:dyDescent="0.25">
      <c r="B6" s="15" t="s">
        <v>271</v>
      </c>
      <c r="C6" s="14"/>
      <c r="D6" s="14"/>
    </row>
    <row r="7" spans="1:10" x14ac:dyDescent="0.25">
      <c r="B7" s="15" t="s">
        <v>272</v>
      </c>
      <c r="C7" s="14"/>
      <c r="D7" s="14"/>
    </row>
    <row r="8" spans="1:10" x14ac:dyDescent="0.25">
      <c r="B8" s="15"/>
      <c r="C8" s="14"/>
      <c r="D8" s="14"/>
    </row>
    <row r="9" spans="1:10" x14ac:dyDescent="0.25">
      <c r="A9" s="1" t="s">
        <v>150</v>
      </c>
      <c r="B9" s="15" t="s">
        <v>273</v>
      </c>
      <c r="C9" s="14"/>
      <c r="D9" s="14"/>
    </row>
    <row r="10" spans="1:10" x14ac:dyDescent="0.25">
      <c r="B10" s="15" t="s">
        <v>274</v>
      </c>
      <c r="C10" s="14"/>
      <c r="D10" s="14"/>
    </row>
    <row r="11" spans="1:10" x14ac:dyDescent="0.25">
      <c r="B11" s="15" t="s">
        <v>275</v>
      </c>
      <c r="C11" s="14"/>
      <c r="D11" s="14"/>
    </row>
    <row r="12" spans="1:10" x14ac:dyDescent="0.25">
      <c r="B12" s="15"/>
      <c r="C12" s="14"/>
      <c r="D12" s="14"/>
    </row>
    <row r="13" spans="1:10" x14ac:dyDescent="0.25">
      <c r="A13" s="1" t="s">
        <v>152</v>
      </c>
      <c r="B13" s="15" t="s">
        <v>276</v>
      </c>
      <c r="C13" s="14"/>
      <c r="D13" s="14"/>
    </row>
    <row r="14" spans="1:10" x14ac:dyDescent="0.25">
      <c r="B14" s="15" t="s">
        <v>277</v>
      </c>
      <c r="C14" s="14"/>
      <c r="D14" s="14"/>
    </row>
    <row r="15" spans="1:10" x14ac:dyDescent="0.25">
      <c r="B15" s="15" t="s">
        <v>278</v>
      </c>
      <c r="C15" s="14"/>
      <c r="D15" s="14"/>
    </row>
    <row r="16" spans="1:10" x14ac:dyDescent="0.25">
      <c r="B16" s="15"/>
      <c r="C16" s="14"/>
      <c r="D16" s="14"/>
    </row>
    <row r="17" spans="1:4" x14ac:dyDescent="0.25">
      <c r="A17" s="1" t="s">
        <v>154</v>
      </c>
      <c r="B17" s="15" t="s">
        <v>279</v>
      </c>
      <c r="C17" s="14"/>
      <c r="D17" s="14"/>
    </row>
    <row r="18" spans="1:4" x14ac:dyDescent="0.25">
      <c r="B18" s="15" t="s">
        <v>333</v>
      </c>
      <c r="C18" s="14"/>
      <c r="D18" s="14"/>
    </row>
    <row r="19" spans="1:4" x14ac:dyDescent="0.25">
      <c r="B19" s="15" t="s">
        <v>280</v>
      </c>
      <c r="C19" s="14"/>
      <c r="D19" s="14"/>
    </row>
    <row r="20" spans="1:4" x14ac:dyDescent="0.25">
      <c r="B20" s="15" t="s">
        <v>281</v>
      </c>
      <c r="C20" s="14"/>
      <c r="D20" s="14"/>
    </row>
    <row r="21" spans="1:4" x14ac:dyDescent="0.25">
      <c r="B21" s="15"/>
      <c r="C21" s="14"/>
      <c r="D21" s="14"/>
    </row>
    <row r="22" spans="1:4" x14ac:dyDescent="0.25">
      <c r="A22" s="1" t="s">
        <v>184</v>
      </c>
      <c r="B22" s="15" t="s">
        <v>282</v>
      </c>
      <c r="C22" s="14"/>
      <c r="D22" s="14"/>
    </row>
    <row r="23" spans="1:4" x14ac:dyDescent="0.25">
      <c r="B23" s="15" t="s">
        <v>283</v>
      </c>
      <c r="C23" s="14"/>
      <c r="D23" s="14"/>
    </row>
    <row r="24" spans="1:4" x14ac:dyDescent="0.25">
      <c r="B24" s="15" t="s">
        <v>286</v>
      </c>
      <c r="C24" s="14"/>
      <c r="D24" s="14"/>
    </row>
    <row r="25" spans="1:4" x14ac:dyDescent="0.25">
      <c r="B25" s="15" t="s">
        <v>285</v>
      </c>
      <c r="C25" s="14"/>
      <c r="D25" s="14"/>
    </row>
    <row r="26" spans="1:4" x14ac:dyDescent="0.25">
      <c r="B26" s="15" t="s">
        <v>284</v>
      </c>
      <c r="C26" s="14"/>
      <c r="D26" s="14"/>
    </row>
    <row r="27" spans="1:4" x14ac:dyDescent="0.25">
      <c r="B27" s="15"/>
      <c r="C27" s="14"/>
      <c r="D27" s="14"/>
    </row>
    <row r="28" spans="1:4" x14ac:dyDescent="0.25">
      <c r="A28" s="1" t="s">
        <v>157</v>
      </c>
      <c r="B28" s="15" t="s">
        <v>287</v>
      </c>
      <c r="C28" s="14"/>
      <c r="D28" s="14"/>
    </row>
    <row r="29" spans="1:4" x14ac:dyDescent="0.25">
      <c r="B29" s="15" t="s">
        <v>288</v>
      </c>
      <c r="C29" s="14"/>
      <c r="D29" s="14"/>
    </row>
    <row r="30" spans="1:4" x14ac:dyDescent="0.25">
      <c r="B30" s="15" t="s">
        <v>289</v>
      </c>
      <c r="C30" s="14"/>
      <c r="D30" s="14"/>
    </row>
    <row r="31" spans="1:4" x14ac:dyDescent="0.25">
      <c r="B31" s="15" t="s">
        <v>290</v>
      </c>
      <c r="C31" s="14"/>
      <c r="D31" s="14"/>
    </row>
    <row r="32" spans="1:4" x14ac:dyDescent="0.25">
      <c r="B32" s="15" t="s">
        <v>291</v>
      </c>
      <c r="C32" s="14"/>
      <c r="D32" s="14"/>
    </row>
    <row r="33" spans="1:4" x14ac:dyDescent="0.25">
      <c r="B33" s="15" t="s">
        <v>292</v>
      </c>
      <c r="C33" s="14"/>
      <c r="D33" s="14"/>
    </row>
    <row r="34" spans="1:4" x14ac:dyDescent="0.25">
      <c r="B34" s="15" t="s">
        <v>293</v>
      </c>
      <c r="C34" s="14"/>
      <c r="D34" s="14"/>
    </row>
    <row r="35" spans="1:4" x14ac:dyDescent="0.25">
      <c r="B35" s="15"/>
      <c r="C35" s="14"/>
      <c r="D35" s="14"/>
    </row>
    <row r="36" spans="1:4" x14ac:dyDescent="0.25">
      <c r="A36" s="1" t="s">
        <v>294</v>
      </c>
      <c r="B36" s="15" t="s">
        <v>295</v>
      </c>
      <c r="C36" s="14"/>
      <c r="D36" s="14"/>
    </row>
    <row r="37" spans="1:4" x14ac:dyDescent="0.25">
      <c r="B37" s="15" t="s">
        <v>296</v>
      </c>
      <c r="C37" s="14"/>
      <c r="D37" s="14"/>
    </row>
    <row r="38" spans="1:4" x14ac:dyDescent="0.25">
      <c r="B38" s="15" t="s">
        <v>248</v>
      </c>
      <c r="C38" s="14"/>
      <c r="D38" s="14"/>
    </row>
    <row r="39" spans="1:4" x14ac:dyDescent="0.25">
      <c r="B39" s="15"/>
      <c r="C39" s="14"/>
      <c r="D39" s="14"/>
    </row>
    <row r="40" spans="1:4" x14ac:dyDescent="0.25">
      <c r="A40" s="1" t="s">
        <v>165</v>
      </c>
      <c r="B40" s="15" t="s">
        <v>297</v>
      </c>
      <c r="C40" s="14"/>
      <c r="D40" s="14"/>
    </row>
    <row r="41" spans="1:4" x14ac:dyDescent="0.25">
      <c r="B41" s="15" t="s">
        <v>249</v>
      </c>
      <c r="C41" s="14"/>
      <c r="D41" s="14"/>
    </row>
    <row r="42" spans="1:4" x14ac:dyDescent="0.25">
      <c r="B42" s="15" t="s">
        <v>298</v>
      </c>
      <c r="C42" s="14"/>
      <c r="D42" s="14"/>
    </row>
    <row r="43" spans="1:4" x14ac:dyDescent="0.25">
      <c r="B43" s="15" t="s">
        <v>299</v>
      </c>
      <c r="C43" s="14"/>
      <c r="D43" s="14"/>
    </row>
    <row r="44" spans="1:4" x14ac:dyDescent="0.25">
      <c r="B44" s="15" t="s">
        <v>300</v>
      </c>
      <c r="C44" s="14"/>
      <c r="D44" s="14"/>
    </row>
    <row r="45" spans="1:4" x14ac:dyDescent="0.25">
      <c r="B45" s="15"/>
      <c r="C45" s="14"/>
      <c r="D45" s="14"/>
    </row>
    <row r="46" spans="1:4" x14ac:dyDescent="0.25">
      <c r="A46" s="1" t="s">
        <v>171</v>
      </c>
      <c r="B46" s="15" t="s">
        <v>329</v>
      </c>
      <c r="C46" s="14"/>
      <c r="D46" s="14"/>
    </row>
    <row r="47" spans="1:4" x14ac:dyDescent="0.25">
      <c r="B47" s="15" t="s">
        <v>330</v>
      </c>
      <c r="C47" s="14"/>
      <c r="D47" s="14"/>
    </row>
    <row r="48" spans="1:4" x14ac:dyDescent="0.25">
      <c r="B48" s="15" t="s">
        <v>331</v>
      </c>
      <c r="C48" s="14"/>
      <c r="D48" s="14"/>
    </row>
    <row r="49" spans="1:4" x14ac:dyDescent="0.25">
      <c r="B49" s="15" t="s">
        <v>332</v>
      </c>
      <c r="C49" s="14"/>
      <c r="D49" s="14"/>
    </row>
    <row r="50" spans="1:4" x14ac:dyDescent="0.25">
      <c r="B50" s="15"/>
      <c r="C50" s="14"/>
      <c r="D50" s="14"/>
    </row>
    <row r="51" spans="1:4" x14ac:dyDescent="0.25">
      <c r="A51" s="1" t="s">
        <v>174</v>
      </c>
      <c r="B51" s="15" t="s">
        <v>301</v>
      </c>
      <c r="C51" s="14"/>
      <c r="D51" s="14"/>
    </row>
    <row r="52" spans="1:4" x14ac:dyDescent="0.25">
      <c r="B52" s="15" t="s">
        <v>302</v>
      </c>
      <c r="C52" s="14"/>
      <c r="D52" s="14"/>
    </row>
    <row r="53" spans="1:4" x14ac:dyDescent="0.25">
      <c r="B53" s="15" t="s">
        <v>303</v>
      </c>
      <c r="C53" s="14"/>
      <c r="D53" s="14"/>
    </row>
    <row r="54" spans="1:4" x14ac:dyDescent="0.25">
      <c r="B54" s="15" t="s">
        <v>304</v>
      </c>
      <c r="C54" s="14"/>
      <c r="D54" s="14"/>
    </row>
    <row r="55" spans="1:4" x14ac:dyDescent="0.25">
      <c r="B55" s="15"/>
      <c r="C55" s="14"/>
      <c r="D55" s="14"/>
    </row>
    <row r="56" spans="1:4" x14ac:dyDescent="0.25">
      <c r="A56" s="1" t="s">
        <v>172</v>
      </c>
      <c r="B56" s="15" t="s">
        <v>305</v>
      </c>
      <c r="C56" s="14"/>
      <c r="D56" s="14"/>
    </row>
    <row r="57" spans="1:4" x14ac:dyDescent="0.25">
      <c r="B57" s="15" t="s">
        <v>306</v>
      </c>
      <c r="C57" s="14"/>
      <c r="D57" s="14"/>
    </row>
    <row r="58" spans="1:4" x14ac:dyDescent="0.25">
      <c r="B58" s="15" t="s">
        <v>307</v>
      </c>
      <c r="C58" s="14"/>
      <c r="D58" s="14"/>
    </row>
    <row r="59" spans="1:4" x14ac:dyDescent="0.25">
      <c r="B59" s="15" t="s">
        <v>308</v>
      </c>
      <c r="C59" s="14"/>
      <c r="D59" s="14"/>
    </row>
    <row r="60" spans="1:4" x14ac:dyDescent="0.25">
      <c r="B60" s="15"/>
      <c r="C60" s="14"/>
      <c r="D60" s="14"/>
    </row>
    <row r="61" spans="1:4" x14ac:dyDescent="0.25">
      <c r="A61" s="1" t="s">
        <v>194</v>
      </c>
      <c r="B61" s="15" t="s">
        <v>309</v>
      </c>
      <c r="C61" s="14"/>
      <c r="D61" s="14"/>
    </row>
    <row r="62" spans="1:4" x14ac:dyDescent="0.25">
      <c r="B62" s="15" t="s">
        <v>310</v>
      </c>
      <c r="C62" s="14"/>
      <c r="D62" s="14"/>
    </row>
    <row r="63" spans="1:4" x14ac:dyDescent="0.25">
      <c r="B63" s="15" t="s">
        <v>325</v>
      </c>
      <c r="C63" s="14"/>
      <c r="D63" s="14"/>
    </row>
    <row r="64" spans="1:4" x14ac:dyDescent="0.25">
      <c r="B64" s="15" t="s">
        <v>326</v>
      </c>
      <c r="C64" s="14"/>
      <c r="D64" s="14"/>
    </row>
    <row r="65" spans="1:4" x14ac:dyDescent="0.25">
      <c r="B65" s="15" t="s">
        <v>327</v>
      </c>
      <c r="C65" s="14"/>
      <c r="D65" s="14"/>
    </row>
    <row r="66" spans="1:4" x14ac:dyDescent="0.25">
      <c r="B66" s="15" t="s">
        <v>311</v>
      </c>
      <c r="C66" s="14"/>
      <c r="D66" s="14"/>
    </row>
    <row r="67" spans="1:4" x14ac:dyDescent="0.25">
      <c r="B67" s="15" t="s">
        <v>314</v>
      </c>
      <c r="C67" s="14"/>
      <c r="D67" s="14"/>
    </row>
    <row r="68" spans="1:4" x14ac:dyDescent="0.25">
      <c r="B68" s="15" t="s">
        <v>328</v>
      </c>
      <c r="C68" s="14"/>
      <c r="D68" s="14"/>
    </row>
    <row r="69" spans="1:4" x14ac:dyDescent="0.25">
      <c r="B69" s="15" t="s">
        <v>315</v>
      </c>
      <c r="C69" s="14"/>
      <c r="D69" s="14"/>
    </row>
    <row r="70" spans="1:4" x14ac:dyDescent="0.25">
      <c r="B70" s="15"/>
      <c r="C70" s="14"/>
      <c r="D70" s="14"/>
    </row>
    <row r="71" spans="1:4" x14ac:dyDescent="0.25">
      <c r="A71" s="1" t="s">
        <v>195</v>
      </c>
      <c r="B71" s="15" t="s">
        <v>313</v>
      </c>
      <c r="C71" s="14"/>
      <c r="D71" s="14"/>
    </row>
    <row r="72" spans="1:4" x14ac:dyDescent="0.25">
      <c r="B72" s="15" t="s">
        <v>312</v>
      </c>
      <c r="C72" s="14"/>
      <c r="D72" s="14"/>
    </row>
    <row r="73" spans="1:4" x14ac:dyDescent="0.25">
      <c r="B73" s="15"/>
      <c r="C73" s="14"/>
      <c r="D73" s="14"/>
    </row>
    <row r="74" spans="1:4" x14ac:dyDescent="0.25">
      <c r="B74" s="15"/>
      <c r="C74" s="14"/>
      <c r="D74" s="14"/>
    </row>
    <row r="75" spans="1:4" x14ac:dyDescent="0.25">
      <c r="A75" s="18" t="s">
        <v>335</v>
      </c>
      <c r="C75" s="14"/>
      <c r="D75" s="14"/>
    </row>
    <row r="76" spans="1:4" x14ac:dyDescent="0.25">
      <c r="A76" s="18" t="s">
        <v>317</v>
      </c>
      <c r="B76" s="14"/>
      <c r="C76" s="14"/>
      <c r="D76" s="14"/>
    </row>
    <row r="77" spans="1:4" x14ac:dyDescent="0.25">
      <c r="A77" s="18"/>
      <c r="B77" s="14"/>
      <c r="C77" s="14"/>
      <c r="D77" s="14"/>
    </row>
    <row r="78" spans="1:4" x14ac:dyDescent="0.25">
      <c r="A78" s="18"/>
      <c r="B78" s="14"/>
      <c r="C78" s="14"/>
      <c r="D78" s="14"/>
    </row>
    <row r="79" spans="1:4" x14ac:dyDescent="0.25">
      <c r="A79" s="18"/>
      <c r="C79" s="14"/>
      <c r="D79" s="14"/>
    </row>
    <row r="82" spans="1:1" x14ac:dyDescent="0.25">
      <c r="A82" s="19" t="s">
        <v>316</v>
      </c>
    </row>
    <row r="84" spans="1:1" x14ac:dyDescent="0.25">
      <c r="A84" s="1" t="s">
        <v>51</v>
      </c>
    </row>
  </sheetData>
  <pageMargins left="0.25" right="0.25" top="0.75" bottom="0.75" header="0.3" footer="0.3"/>
  <pageSetup paperSize="9" scale="75" orientation="portrait" r:id="rId1"/>
  <headerFooter>
    <oddHeader xml:space="preserve">&amp;CFREDRIKSHALDS TURNFORENING 2022
</oddHeader>
    <oddFooter>&amp;C&amp;P</oddFooter>
  </headerFooter>
  <rowBreaks count="1" manualBreakCount="1">
    <brk id="51" max="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H55"/>
  <sheetViews>
    <sheetView tabSelected="1" topLeftCell="A27" zoomScaleNormal="100" workbookViewId="0">
      <selection activeCell="B23" sqref="B23"/>
    </sheetView>
  </sheetViews>
  <sheetFormatPr defaultColWidth="11.5703125" defaultRowHeight="15" x14ac:dyDescent="0.25"/>
  <cols>
    <col min="1" max="1" width="14.28515625" customWidth="1"/>
    <col min="2" max="2" width="5.7109375" customWidth="1"/>
    <col min="3" max="3" width="12.5703125" bestFit="1" customWidth="1"/>
    <col min="4" max="4" width="22" customWidth="1"/>
    <col min="6" max="6" width="25.42578125" customWidth="1"/>
  </cols>
  <sheetData>
    <row r="1" spans="1:4" ht="18.75" x14ac:dyDescent="0.3">
      <c r="A1" s="7" t="s">
        <v>46</v>
      </c>
      <c r="B1" s="7"/>
      <c r="C1" s="7"/>
      <c r="D1" s="7"/>
    </row>
    <row r="3" spans="1:4" x14ac:dyDescent="0.25">
      <c r="A3" s="1" t="s">
        <v>47</v>
      </c>
    </row>
    <row r="5" spans="1:4" x14ac:dyDescent="0.25">
      <c r="A5" s="10">
        <v>1980</v>
      </c>
      <c r="B5" s="8" t="s">
        <v>48</v>
      </c>
      <c r="C5" s="3">
        <v>59259</v>
      </c>
    </row>
    <row r="6" spans="1:4" x14ac:dyDescent="0.25">
      <c r="A6" s="10">
        <v>1981</v>
      </c>
      <c r="B6" s="8" t="s">
        <v>48</v>
      </c>
      <c r="C6" s="3">
        <v>63704</v>
      </c>
    </row>
    <row r="7" spans="1:4" x14ac:dyDescent="0.25">
      <c r="A7" s="10">
        <v>1982</v>
      </c>
      <c r="B7" s="8" t="s">
        <v>48</v>
      </c>
      <c r="C7" s="3">
        <v>88482</v>
      </c>
      <c r="D7" t="s">
        <v>52</v>
      </c>
    </row>
    <row r="8" spans="1:4" x14ac:dyDescent="0.25">
      <c r="A8" s="10">
        <v>1983</v>
      </c>
      <c r="B8" s="8" t="s">
        <v>48</v>
      </c>
      <c r="C8" s="3">
        <v>99608</v>
      </c>
    </row>
    <row r="9" spans="1:4" x14ac:dyDescent="0.25">
      <c r="A9" s="10">
        <v>1984</v>
      </c>
      <c r="B9" s="8" t="s">
        <v>48</v>
      </c>
      <c r="C9" s="3">
        <v>116885</v>
      </c>
    </row>
    <row r="10" spans="1:4" x14ac:dyDescent="0.25">
      <c r="A10" s="10">
        <v>1985</v>
      </c>
      <c r="B10" s="8" t="s">
        <v>48</v>
      </c>
      <c r="C10" s="3">
        <v>131150</v>
      </c>
    </row>
    <row r="11" spans="1:4" x14ac:dyDescent="0.25">
      <c r="A11" s="10">
        <v>1986</v>
      </c>
      <c r="B11" s="8" t="s">
        <v>48</v>
      </c>
      <c r="C11" s="3">
        <v>146378</v>
      </c>
    </row>
    <row r="12" spans="1:4" x14ac:dyDescent="0.25">
      <c r="A12" s="10">
        <v>1987</v>
      </c>
      <c r="B12" s="8" t="s">
        <v>48</v>
      </c>
      <c r="C12" s="3">
        <v>169589</v>
      </c>
    </row>
    <row r="13" spans="1:4" x14ac:dyDescent="0.25">
      <c r="A13" s="10">
        <v>1988</v>
      </c>
      <c r="B13" s="8" t="s">
        <v>48</v>
      </c>
      <c r="C13" s="3">
        <v>196726</v>
      </c>
    </row>
    <row r="14" spans="1:4" x14ac:dyDescent="0.25">
      <c r="A14" s="10">
        <v>1989</v>
      </c>
      <c r="B14" s="8" t="s">
        <v>48</v>
      </c>
      <c r="C14" s="3">
        <v>215931</v>
      </c>
    </row>
    <row r="15" spans="1:4" x14ac:dyDescent="0.25">
      <c r="A15" s="10">
        <v>1990</v>
      </c>
      <c r="B15" s="8" t="s">
        <v>48</v>
      </c>
      <c r="C15" s="3">
        <v>239809</v>
      </c>
    </row>
    <row r="16" spans="1:4" x14ac:dyDescent="0.25">
      <c r="A16" s="10">
        <v>1991</v>
      </c>
      <c r="B16" s="8" t="s">
        <v>48</v>
      </c>
      <c r="C16" s="3">
        <v>265119</v>
      </c>
    </row>
    <row r="17" spans="1:4" x14ac:dyDescent="0.25">
      <c r="A17" s="10">
        <v>1992</v>
      </c>
      <c r="B17" s="8" t="s">
        <v>48</v>
      </c>
      <c r="C17" s="3">
        <v>271533</v>
      </c>
      <c r="D17" t="s">
        <v>53</v>
      </c>
    </row>
    <row r="18" spans="1:4" x14ac:dyDescent="0.25">
      <c r="A18" s="10">
        <v>1993</v>
      </c>
      <c r="B18" s="8" t="s">
        <v>48</v>
      </c>
      <c r="C18" s="3">
        <v>304130</v>
      </c>
    </row>
    <row r="19" spans="1:4" x14ac:dyDescent="0.25">
      <c r="A19" s="10">
        <v>1994</v>
      </c>
      <c r="B19" s="8" t="s">
        <v>48</v>
      </c>
      <c r="C19" s="3">
        <v>322005</v>
      </c>
      <c r="D19" t="s">
        <v>54</v>
      </c>
    </row>
    <row r="20" spans="1:4" x14ac:dyDescent="0.25">
      <c r="A20" s="10">
        <v>1995</v>
      </c>
      <c r="B20" s="8" t="s">
        <v>48</v>
      </c>
      <c r="C20" s="3">
        <v>343765</v>
      </c>
    </row>
    <row r="21" spans="1:4" x14ac:dyDescent="0.25">
      <c r="A21" s="10">
        <v>1996</v>
      </c>
      <c r="B21" s="8" t="s">
        <v>48</v>
      </c>
      <c r="C21" s="3">
        <v>368024</v>
      </c>
    </row>
    <row r="22" spans="1:4" x14ac:dyDescent="0.25">
      <c r="A22" s="10">
        <v>1997</v>
      </c>
      <c r="B22" s="8" t="s">
        <v>48</v>
      </c>
      <c r="C22" s="3">
        <v>450289</v>
      </c>
      <c r="D22" t="s">
        <v>55</v>
      </c>
    </row>
    <row r="23" spans="1:4" x14ac:dyDescent="0.25">
      <c r="A23" s="10">
        <v>1998</v>
      </c>
      <c r="B23" s="8" t="s">
        <v>48</v>
      </c>
      <c r="C23" s="3">
        <v>376423</v>
      </c>
      <c r="D23" t="s">
        <v>56</v>
      </c>
    </row>
    <row r="24" spans="1:4" x14ac:dyDescent="0.25">
      <c r="A24" s="10">
        <v>1999</v>
      </c>
      <c r="B24" s="8" t="s">
        <v>48</v>
      </c>
      <c r="C24" s="3">
        <v>483477</v>
      </c>
      <c r="D24" t="s">
        <v>57</v>
      </c>
    </row>
    <row r="25" spans="1:4" x14ac:dyDescent="0.25">
      <c r="A25" s="10">
        <v>2000</v>
      </c>
      <c r="B25" s="8" t="s">
        <v>48</v>
      </c>
      <c r="C25" s="3">
        <v>500988</v>
      </c>
      <c r="D25" t="s">
        <v>58</v>
      </c>
    </row>
    <row r="26" spans="1:4" x14ac:dyDescent="0.25">
      <c r="A26" s="10">
        <v>2001</v>
      </c>
      <c r="B26" s="8" t="s">
        <v>48</v>
      </c>
      <c r="C26" s="3">
        <v>459982</v>
      </c>
      <c r="D26" t="s">
        <v>59</v>
      </c>
    </row>
    <row r="27" spans="1:4" x14ac:dyDescent="0.25">
      <c r="A27" s="10">
        <v>2002</v>
      </c>
      <c r="B27" s="8" t="s">
        <v>48</v>
      </c>
      <c r="C27" s="3">
        <v>336908</v>
      </c>
      <c r="D27" t="s">
        <v>60</v>
      </c>
    </row>
    <row r="28" spans="1:4" x14ac:dyDescent="0.25">
      <c r="A28" s="10">
        <v>2003</v>
      </c>
      <c r="B28" s="8" t="s">
        <v>48</v>
      </c>
      <c r="C28" s="3">
        <v>600984</v>
      </c>
      <c r="D28" t="s">
        <v>61</v>
      </c>
    </row>
    <row r="29" spans="1:4" x14ac:dyDescent="0.25">
      <c r="A29" s="10">
        <v>2004</v>
      </c>
      <c r="B29" s="8" t="s">
        <v>48</v>
      </c>
      <c r="C29" s="3">
        <v>837381</v>
      </c>
      <c r="D29" t="s">
        <v>62</v>
      </c>
    </row>
    <row r="30" spans="1:4" x14ac:dyDescent="0.25">
      <c r="A30" s="10">
        <v>2005</v>
      </c>
      <c r="B30" s="8" t="s">
        <v>48</v>
      </c>
      <c r="C30" s="3">
        <v>822175.1</v>
      </c>
      <c r="D30" t="s">
        <v>63</v>
      </c>
    </row>
    <row r="31" spans="1:4" x14ac:dyDescent="0.25">
      <c r="A31" s="10">
        <v>2006</v>
      </c>
      <c r="B31" s="8" t="s">
        <v>48</v>
      </c>
      <c r="C31" s="3">
        <v>1317032</v>
      </c>
      <c r="D31" t="s">
        <v>65</v>
      </c>
    </row>
    <row r="32" spans="1:4" x14ac:dyDescent="0.25">
      <c r="A32" s="10">
        <v>2007</v>
      </c>
      <c r="B32" s="8" t="s">
        <v>48</v>
      </c>
      <c r="C32" s="3">
        <v>1295630.8400000001</v>
      </c>
      <c r="D32" t="s">
        <v>66</v>
      </c>
    </row>
    <row r="33" spans="1:8" x14ac:dyDescent="0.25">
      <c r="A33" s="10">
        <v>2008</v>
      </c>
      <c r="B33" s="8" t="s">
        <v>48</v>
      </c>
      <c r="C33" s="3">
        <v>851339</v>
      </c>
      <c r="D33" t="s">
        <v>64</v>
      </c>
    </row>
    <row r="34" spans="1:8" x14ac:dyDescent="0.25">
      <c r="A34" s="10">
        <v>2009</v>
      </c>
      <c r="B34" s="8" t="s">
        <v>48</v>
      </c>
      <c r="C34" s="3">
        <v>1175514.17</v>
      </c>
      <c r="D34" t="s">
        <v>67</v>
      </c>
    </row>
    <row r="35" spans="1:8" x14ac:dyDescent="0.25">
      <c r="A35" s="10">
        <v>2010</v>
      </c>
      <c r="B35" s="8" t="s">
        <v>48</v>
      </c>
      <c r="C35" s="3">
        <v>1397150</v>
      </c>
      <c r="D35" t="s">
        <v>110</v>
      </c>
    </row>
    <row r="36" spans="1:8" x14ac:dyDescent="0.25">
      <c r="A36" s="10">
        <v>2011</v>
      </c>
      <c r="B36" s="8" t="s">
        <v>48</v>
      </c>
      <c r="C36" s="3">
        <v>1068642.78</v>
      </c>
      <c r="D36" t="s">
        <v>109</v>
      </c>
    </row>
    <row r="37" spans="1:8" x14ac:dyDescent="0.25">
      <c r="A37" s="10">
        <v>2012</v>
      </c>
      <c r="B37" s="8" t="s">
        <v>48</v>
      </c>
      <c r="C37" s="3">
        <v>1184208.75</v>
      </c>
      <c r="D37" t="s">
        <v>114</v>
      </c>
    </row>
    <row r="38" spans="1:8" x14ac:dyDescent="0.25">
      <c r="A38" s="10">
        <v>2013</v>
      </c>
      <c r="B38" s="8" t="s">
        <v>48</v>
      </c>
      <c r="C38" s="3">
        <v>1553429.38</v>
      </c>
      <c r="D38" t="s">
        <v>129</v>
      </c>
    </row>
    <row r="39" spans="1:8" x14ac:dyDescent="0.25">
      <c r="A39" s="10">
        <v>2014</v>
      </c>
      <c r="B39" s="8" t="s">
        <v>48</v>
      </c>
      <c r="C39" s="3">
        <v>1764057.51</v>
      </c>
      <c r="D39" t="s">
        <v>131</v>
      </c>
    </row>
    <row r="40" spans="1:8" x14ac:dyDescent="0.25">
      <c r="A40" s="10">
        <v>2015</v>
      </c>
      <c r="B40" s="8" t="s">
        <v>134</v>
      </c>
      <c r="C40" s="3">
        <v>2348938.38</v>
      </c>
      <c r="D40" t="s">
        <v>135</v>
      </c>
    </row>
    <row r="41" spans="1:8" x14ac:dyDescent="0.25">
      <c r="A41" s="10">
        <v>2016</v>
      </c>
      <c r="B41" s="8" t="s">
        <v>48</v>
      </c>
      <c r="C41" s="3">
        <v>2306956.8199999998</v>
      </c>
      <c r="D41" t="s">
        <v>204</v>
      </c>
    </row>
    <row r="42" spans="1:8" x14ac:dyDescent="0.25">
      <c r="A42" s="10">
        <v>2017</v>
      </c>
      <c r="B42" s="8" t="s">
        <v>48</v>
      </c>
      <c r="C42" s="3">
        <v>2609755.6800000002</v>
      </c>
      <c r="D42" t="s">
        <v>210</v>
      </c>
    </row>
    <row r="43" spans="1:8" x14ac:dyDescent="0.25">
      <c r="A43" s="10">
        <v>2018</v>
      </c>
      <c r="B43" s="8" t="s">
        <v>48</v>
      </c>
      <c r="C43" s="3">
        <v>2224728.56</v>
      </c>
      <c r="D43" t="s">
        <v>213</v>
      </c>
    </row>
    <row r="44" spans="1:8" x14ac:dyDescent="0.25">
      <c r="A44" s="10">
        <v>2019</v>
      </c>
      <c r="B44" s="8" t="s">
        <v>48</v>
      </c>
      <c r="C44" s="22">
        <v>2923379.66</v>
      </c>
      <c r="D44" t="s">
        <v>233</v>
      </c>
    </row>
    <row r="45" spans="1:8" x14ac:dyDescent="0.25">
      <c r="A45" s="10">
        <v>2020</v>
      </c>
      <c r="B45" s="8" t="s">
        <v>48</v>
      </c>
      <c r="C45" s="22">
        <v>3856388.93</v>
      </c>
      <c r="D45" t="s">
        <v>235</v>
      </c>
      <c r="H45" s="21"/>
    </row>
    <row r="46" spans="1:8" x14ac:dyDescent="0.25">
      <c r="A46" s="10">
        <v>2021</v>
      </c>
      <c r="B46" s="8" t="s">
        <v>48</v>
      </c>
      <c r="C46" s="22">
        <v>4847856</v>
      </c>
      <c r="D46" t="s">
        <v>247</v>
      </c>
      <c r="H46" s="21"/>
    </row>
    <row r="47" spans="1:8" x14ac:dyDescent="0.25">
      <c r="A47" s="10">
        <v>2022</v>
      </c>
      <c r="B47" s="8" t="s">
        <v>48</v>
      </c>
      <c r="C47" s="22">
        <v>3797175</v>
      </c>
      <c r="D47" t="s">
        <v>264</v>
      </c>
      <c r="H47" s="21"/>
    </row>
    <row r="48" spans="1:8" x14ac:dyDescent="0.25">
      <c r="C48" s="3"/>
    </row>
    <row r="49" spans="1:1" x14ac:dyDescent="0.25">
      <c r="A49" t="s">
        <v>265</v>
      </c>
    </row>
    <row r="50" spans="1:1" x14ac:dyDescent="0.25">
      <c r="A50" t="s">
        <v>266</v>
      </c>
    </row>
    <row r="51" spans="1:1" x14ac:dyDescent="0.25">
      <c r="A51" t="s">
        <v>49</v>
      </c>
    </row>
    <row r="52" spans="1:1" x14ac:dyDescent="0.25">
      <c r="A52" t="s">
        <v>50</v>
      </c>
    </row>
    <row r="54" spans="1:1" x14ac:dyDescent="0.25">
      <c r="A54" t="s">
        <v>267</v>
      </c>
    </row>
    <row r="55" spans="1:1" x14ac:dyDescent="0.25">
      <c r="A55" t="s">
        <v>51</v>
      </c>
    </row>
  </sheetData>
  <phoneticPr fontId="12" type="noConversion"/>
  <pageMargins left="0.25" right="0.25" top="0.75" bottom="0.75" header="0.3" footer="0.3"/>
  <pageSetup paperSize="9" orientation="portrait" r:id="rId1"/>
  <headerFooter>
    <oddHeader xml:space="preserve">&amp;CFREDRIKSHALDS TURNFORENING 2022
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B18:L22"/>
  <sheetViews>
    <sheetView zoomScaleNormal="100" workbookViewId="0">
      <selection activeCell="B23" sqref="B23"/>
    </sheetView>
  </sheetViews>
  <sheetFormatPr defaultColWidth="9.28515625" defaultRowHeight="15" x14ac:dyDescent="0.25"/>
  <cols>
    <col min="1" max="1" width="3.5703125" customWidth="1"/>
    <col min="12" max="12" width="8.7109375" customWidth="1"/>
  </cols>
  <sheetData>
    <row r="18" spans="2:12" ht="39" x14ac:dyDescent="0.65">
      <c r="B18" s="26" t="s">
        <v>4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20" spans="2:12" ht="31.5" x14ac:dyDescent="0.55000000000000004">
      <c r="B20" s="27" t="s">
        <v>95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2" spans="2:12" ht="39" x14ac:dyDescent="0.65">
      <c r="B22" s="26">
        <v>2023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</row>
  </sheetData>
  <mergeCells count="3">
    <mergeCell ref="B18:L18"/>
    <mergeCell ref="B20:L20"/>
    <mergeCell ref="B22:L22"/>
  </mergeCells>
  <pageMargins left="0.25" right="0.25" top="0.75" bottom="0.75" header="0.3" footer="0.3"/>
  <pageSetup paperSize="9" scale="93" orientation="portrait" horizontalDpi="4294967295" verticalDpi="4294967295" r:id="rId1"/>
  <headerFooter differentFirst="1">
    <oddHeader>&amp;CFREDRIKSHALDS TURNFORENING 2010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E156"/>
  <sheetViews>
    <sheetView zoomScaleNormal="100" workbookViewId="0">
      <selection activeCell="B23" sqref="B23"/>
    </sheetView>
  </sheetViews>
  <sheetFormatPr defaultColWidth="9.28515625" defaultRowHeight="15" x14ac:dyDescent="0.25"/>
  <cols>
    <col min="1" max="1" width="9.28515625" bestFit="1" customWidth="1"/>
    <col min="2" max="2" width="41.28515625" customWidth="1"/>
    <col min="3" max="4" width="12.28515625" bestFit="1" customWidth="1"/>
  </cols>
  <sheetData>
    <row r="1" spans="1:5" ht="18.75" x14ac:dyDescent="0.3">
      <c r="A1" s="7" t="s">
        <v>252</v>
      </c>
      <c r="C1" t="s">
        <v>253</v>
      </c>
      <c r="D1" t="s">
        <v>253</v>
      </c>
    </row>
    <row r="2" spans="1:5" x14ac:dyDescent="0.25">
      <c r="C2" s="2">
        <v>2023</v>
      </c>
      <c r="D2" s="2">
        <v>2022</v>
      </c>
      <c r="E2" s="1"/>
    </row>
    <row r="3" spans="1:5" x14ac:dyDescent="0.25">
      <c r="B3" s="1" t="s">
        <v>150</v>
      </c>
      <c r="C3" s="22"/>
      <c r="D3" s="3"/>
    </row>
    <row r="4" spans="1:5" x14ac:dyDescent="0.25">
      <c r="A4" s="11">
        <v>3110</v>
      </c>
      <c r="B4" s="11" t="s">
        <v>121</v>
      </c>
      <c r="C4" s="22">
        <v>40000</v>
      </c>
      <c r="D4" s="3">
        <v>40000</v>
      </c>
    </row>
    <row r="5" spans="1:5" x14ac:dyDescent="0.25">
      <c r="A5" s="11">
        <v>3111</v>
      </c>
      <c r="B5" s="11" t="s">
        <v>120</v>
      </c>
      <c r="C5" s="22">
        <v>5000</v>
      </c>
      <c r="D5" s="3">
        <v>5000</v>
      </c>
    </row>
    <row r="6" spans="1:5" x14ac:dyDescent="0.25">
      <c r="A6" s="11">
        <v>3112</v>
      </c>
      <c r="B6" s="11" t="s">
        <v>119</v>
      </c>
      <c r="C6" s="22">
        <v>500</v>
      </c>
      <c r="D6" s="3">
        <v>1000</v>
      </c>
    </row>
    <row r="7" spans="1:5" x14ac:dyDescent="0.25">
      <c r="A7" s="11">
        <v>3113</v>
      </c>
      <c r="B7" s="11" t="s">
        <v>128</v>
      </c>
      <c r="C7" s="22">
        <v>50000</v>
      </c>
      <c r="D7" s="3">
        <v>50000</v>
      </c>
    </row>
    <row r="8" spans="1:5" x14ac:dyDescent="0.25">
      <c r="A8" s="11">
        <v>3115</v>
      </c>
      <c r="B8" s="11" t="s">
        <v>220</v>
      </c>
      <c r="C8" s="22">
        <v>1000</v>
      </c>
      <c r="D8" s="3">
        <v>1000</v>
      </c>
      <c r="E8" s="1"/>
    </row>
    <row r="9" spans="1:5" x14ac:dyDescent="0.25">
      <c r="A9" s="11">
        <v>3116</v>
      </c>
      <c r="B9" s="11" t="s">
        <v>221</v>
      </c>
      <c r="C9" s="22">
        <v>2000</v>
      </c>
      <c r="D9" s="3">
        <v>2000</v>
      </c>
      <c r="E9" s="1"/>
    </row>
    <row r="10" spans="1:5" x14ac:dyDescent="0.25">
      <c r="A10" s="11"/>
      <c r="B10" s="1" t="s">
        <v>151</v>
      </c>
      <c r="C10" s="24">
        <f>SUM(C4:C9)</f>
        <v>98500</v>
      </c>
      <c r="D10" s="4">
        <f>SUM(D4:D9)</f>
        <v>99000</v>
      </c>
      <c r="E10" s="1"/>
    </row>
    <row r="11" spans="1:5" x14ac:dyDescent="0.25">
      <c r="A11" s="11"/>
      <c r="B11" s="11"/>
      <c r="C11" s="22"/>
      <c r="D11" s="3"/>
      <c r="E11" s="1"/>
    </row>
    <row r="12" spans="1:5" x14ac:dyDescent="0.25">
      <c r="A12" s="11"/>
      <c r="B12" s="1" t="s">
        <v>152</v>
      </c>
      <c r="C12" s="22"/>
      <c r="D12" s="3"/>
    </row>
    <row r="13" spans="1:5" x14ac:dyDescent="0.25">
      <c r="A13" s="11">
        <v>3120</v>
      </c>
      <c r="B13" s="11" t="s">
        <v>108</v>
      </c>
      <c r="C13" s="22">
        <v>15000</v>
      </c>
      <c r="D13" s="3">
        <v>0</v>
      </c>
    </row>
    <row r="14" spans="1:5" x14ac:dyDescent="0.25">
      <c r="A14" s="11">
        <v>3135</v>
      </c>
      <c r="B14" s="11" t="s">
        <v>143</v>
      </c>
      <c r="C14" s="22">
        <v>80000</v>
      </c>
      <c r="D14" s="3">
        <v>75000</v>
      </c>
    </row>
    <row r="15" spans="1:5" x14ac:dyDescent="0.25">
      <c r="A15" s="11"/>
      <c r="B15" s="1" t="s">
        <v>153</v>
      </c>
      <c r="C15" s="24">
        <f>SUM(C13:C14)</f>
        <v>95000</v>
      </c>
      <c r="D15" s="4">
        <f>SUM(D13:D14)</f>
        <v>75000</v>
      </c>
      <c r="E15" s="1"/>
    </row>
    <row r="16" spans="1:5" x14ac:dyDescent="0.25">
      <c r="A16" s="11"/>
      <c r="B16" s="11"/>
      <c r="C16" s="22"/>
      <c r="D16" s="3"/>
      <c r="E16" s="1"/>
    </row>
    <row r="17" spans="1:5" x14ac:dyDescent="0.25">
      <c r="A17" s="11"/>
      <c r="B17" s="1" t="s">
        <v>154</v>
      </c>
      <c r="C17" s="22"/>
      <c r="D17" s="3"/>
      <c r="E17" s="1"/>
    </row>
    <row r="18" spans="1:5" x14ac:dyDescent="0.25">
      <c r="A18" s="11">
        <v>3251</v>
      </c>
      <c r="B18" s="11" t="s">
        <v>254</v>
      </c>
      <c r="C18" s="22">
        <v>85000</v>
      </c>
      <c r="D18" s="3">
        <v>10000</v>
      </c>
    </row>
    <row r="19" spans="1:5" x14ac:dyDescent="0.25">
      <c r="A19" s="11">
        <v>3252</v>
      </c>
      <c r="B19" s="11" t="s">
        <v>145</v>
      </c>
      <c r="C19" s="22">
        <v>40000</v>
      </c>
      <c r="D19" s="3">
        <v>40000</v>
      </c>
    </row>
    <row r="20" spans="1:5" x14ac:dyDescent="0.25">
      <c r="A20" s="11">
        <v>3253</v>
      </c>
      <c r="B20" s="11" t="s">
        <v>71</v>
      </c>
      <c r="C20" s="22">
        <v>160000</v>
      </c>
      <c r="D20" s="3">
        <v>160000</v>
      </c>
    </row>
    <row r="21" spans="1:5" x14ac:dyDescent="0.25">
      <c r="A21" s="11">
        <v>3254</v>
      </c>
      <c r="B21" s="11" t="s">
        <v>211</v>
      </c>
      <c r="C21" s="22">
        <v>10000</v>
      </c>
      <c r="D21" s="3">
        <v>10000</v>
      </c>
      <c r="E21" s="1"/>
    </row>
    <row r="22" spans="1:5" x14ac:dyDescent="0.25">
      <c r="A22" s="11">
        <v>3255</v>
      </c>
      <c r="B22" s="11" t="s">
        <v>212</v>
      </c>
      <c r="C22" s="22">
        <v>40000</v>
      </c>
      <c r="D22" s="3">
        <v>50000</v>
      </c>
      <c r="E22" s="1"/>
    </row>
    <row r="23" spans="1:5" x14ac:dyDescent="0.25">
      <c r="A23" s="11">
        <v>3256</v>
      </c>
      <c r="B23" s="11" t="s">
        <v>214</v>
      </c>
      <c r="C23" s="22"/>
      <c r="D23" s="3">
        <v>15000</v>
      </c>
      <c r="E23" s="1"/>
    </row>
    <row r="24" spans="1:5" x14ac:dyDescent="0.25">
      <c r="A24" s="11"/>
      <c r="B24" s="1" t="s">
        <v>155</v>
      </c>
      <c r="C24" s="24">
        <f>SUM(C18:C23)</f>
        <v>335000</v>
      </c>
      <c r="D24" s="4">
        <f>SUM(D18:D23)</f>
        <v>285000</v>
      </c>
      <c r="E24" s="1"/>
    </row>
    <row r="25" spans="1:5" x14ac:dyDescent="0.25">
      <c r="A25" s="11"/>
      <c r="B25" s="11"/>
      <c r="C25" s="22"/>
      <c r="D25" s="3"/>
    </row>
    <row r="26" spans="1:5" x14ac:dyDescent="0.25">
      <c r="A26" s="11"/>
      <c r="B26" s="1" t="s">
        <v>184</v>
      </c>
      <c r="C26" s="22"/>
      <c r="D26" s="3"/>
      <c r="E26" s="1"/>
    </row>
    <row r="27" spans="1:5" x14ac:dyDescent="0.25">
      <c r="A27" s="11">
        <v>3400</v>
      </c>
      <c r="B27" s="11" t="s">
        <v>97</v>
      </c>
      <c r="C27" s="22">
        <v>100000</v>
      </c>
      <c r="D27" s="3">
        <v>100000</v>
      </c>
    </row>
    <row r="28" spans="1:5" x14ac:dyDescent="0.25">
      <c r="A28" s="11">
        <v>3401</v>
      </c>
      <c r="B28" s="11" t="s">
        <v>70</v>
      </c>
      <c r="C28" s="22">
        <v>20000</v>
      </c>
      <c r="D28" s="3">
        <v>20000</v>
      </c>
    </row>
    <row r="29" spans="1:5" x14ac:dyDescent="0.25">
      <c r="A29" s="11">
        <v>3403</v>
      </c>
      <c r="B29" s="11" t="s">
        <v>209</v>
      </c>
      <c r="C29" s="22">
        <v>8000</v>
      </c>
      <c r="D29" s="3">
        <v>0</v>
      </c>
    </row>
    <row r="30" spans="1:5" x14ac:dyDescent="0.25">
      <c r="A30" s="11">
        <v>3404</v>
      </c>
      <c r="B30" s="11" t="s">
        <v>96</v>
      </c>
      <c r="C30" s="22">
        <v>160000</v>
      </c>
      <c r="D30" s="3">
        <v>150000</v>
      </c>
    </row>
    <row r="31" spans="1:5" x14ac:dyDescent="0.25">
      <c r="A31" s="11">
        <v>3405</v>
      </c>
      <c r="B31" s="11" t="s">
        <v>230</v>
      </c>
      <c r="C31" s="22">
        <v>50000</v>
      </c>
      <c r="D31" s="3">
        <v>25000</v>
      </c>
    </row>
    <row r="32" spans="1:5" x14ac:dyDescent="0.25">
      <c r="A32" s="11">
        <v>3440</v>
      </c>
      <c r="B32" s="11" t="s">
        <v>69</v>
      </c>
      <c r="C32" s="22">
        <v>30000</v>
      </c>
      <c r="D32" s="3">
        <v>35000</v>
      </c>
    </row>
    <row r="33" spans="1:5" x14ac:dyDescent="0.25">
      <c r="A33" s="11"/>
      <c r="B33" s="1" t="s">
        <v>156</v>
      </c>
      <c r="C33" s="24">
        <f>SUM(C27:C32)</f>
        <v>368000</v>
      </c>
      <c r="D33" s="4">
        <f>SUM(D27:D32)</f>
        <v>330000</v>
      </c>
      <c r="E33" s="1"/>
    </row>
    <row r="34" spans="1:5" x14ac:dyDescent="0.25">
      <c r="A34" s="11"/>
      <c r="B34" s="11"/>
      <c r="C34" s="22"/>
      <c r="D34" s="3"/>
    </row>
    <row r="35" spans="1:5" x14ac:dyDescent="0.25">
      <c r="A35" s="11"/>
      <c r="B35" s="1" t="s">
        <v>157</v>
      </c>
      <c r="C35" s="22"/>
      <c r="D35" s="3"/>
      <c r="E35" s="1"/>
    </row>
    <row r="36" spans="1:5" x14ac:dyDescent="0.25">
      <c r="A36" s="11">
        <v>3920</v>
      </c>
      <c r="B36" s="11" t="s">
        <v>141</v>
      </c>
      <c r="C36" s="22">
        <v>160000</v>
      </c>
      <c r="D36" s="3">
        <v>130000</v>
      </c>
    </row>
    <row r="37" spans="1:5" x14ac:dyDescent="0.25">
      <c r="A37" s="11">
        <v>3930</v>
      </c>
      <c r="B37" s="11" t="s">
        <v>142</v>
      </c>
      <c r="C37" s="22">
        <v>850000</v>
      </c>
      <c r="D37" s="3">
        <v>650000</v>
      </c>
    </row>
    <row r="38" spans="1:5" x14ac:dyDescent="0.25">
      <c r="A38" s="11"/>
      <c r="B38" s="1" t="s">
        <v>158</v>
      </c>
      <c r="C38" s="24">
        <f>SUM(C36:C37)</f>
        <v>1010000</v>
      </c>
      <c r="D38" s="4">
        <f>SUM(D36:D37)</f>
        <v>780000</v>
      </c>
      <c r="E38" s="1"/>
    </row>
    <row r="39" spans="1:5" x14ac:dyDescent="0.25">
      <c r="A39" s="11"/>
      <c r="B39" s="1"/>
      <c r="C39" s="24"/>
      <c r="D39" s="4"/>
    </row>
    <row r="40" spans="1:5" x14ac:dyDescent="0.25">
      <c r="A40" s="11"/>
      <c r="B40" s="1" t="s">
        <v>159</v>
      </c>
      <c r="C40" s="24"/>
      <c r="D40" s="4"/>
    </row>
    <row r="41" spans="1:5" x14ac:dyDescent="0.25">
      <c r="A41" s="11">
        <v>3940</v>
      </c>
      <c r="B41" t="s">
        <v>236</v>
      </c>
      <c r="C41" s="25">
        <v>10000</v>
      </c>
      <c r="D41" s="12">
        <v>10000</v>
      </c>
    </row>
    <row r="42" spans="1:5" x14ac:dyDescent="0.25">
      <c r="A42" s="11"/>
      <c r="B42" s="1" t="s">
        <v>160</v>
      </c>
      <c r="C42" s="24">
        <f>SUM(C41)</f>
        <v>10000</v>
      </c>
      <c r="D42" s="4">
        <f>SUM(D41)</f>
        <v>10000</v>
      </c>
    </row>
    <row r="43" spans="1:5" x14ac:dyDescent="0.25">
      <c r="A43" s="11"/>
      <c r="B43" s="11"/>
      <c r="C43" s="22"/>
      <c r="D43" s="3"/>
    </row>
    <row r="44" spans="1:5" x14ac:dyDescent="0.25">
      <c r="A44" s="11"/>
      <c r="B44" s="1" t="s">
        <v>161</v>
      </c>
      <c r="C44" s="22"/>
      <c r="D44" s="3"/>
    </row>
    <row r="45" spans="1:5" x14ac:dyDescent="0.25">
      <c r="A45" s="11">
        <v>3961</v>
      </c>
      <c r="B45" t="s">
        <v>122</v>
      </c>
      <c r="C45" s="22"/>
      <c r="D45" s="3">
        <v>1000</v>
      </c>
    </row>
    <row r="46" spans="1:5" x14ac:dyDescent="0.25">
      <c r="A46" s="11">
        <v>3962</v>
      </c>
      <c r="B46" s="11" t="s">
        <v>116</v>
      </c>
      <c r="C46" s="22"/>
      <c r="D46" s="3">
        <v>120000</v>
      </c>
    </row>
    <row r="47" spans="1:5" x14ac:dyDescent="0.25">
      <c r="A47" s="11">
        <v>3964</v>
      </c>
      <c r="B47" s="11" t="s">
        <v>231</v>
      </c>
      <c r="C47" s="22">
        <v>115000</v>
      </c>
      <c r="D47" s="3">
        <v>0</v>
      </c>
    </row>
    <row r="48" spans="1:5" x14ac:dyDescent="0.25">
      <c r="A48" s="11">
        <v>3965</v>
      </c>
      <c r="B48" s="11" t="s">
        <v>232</v>
      </c>
      <c r="C48" s="22"/>
      <c r="D48" s="3">
        <v>120000</v>
      </c>
      <c r="E48" s="1"/>
    </row>
    <row r="49" spans="1:5" x14ac:dyDescent="0.25">
      <c r="A49" s="11">
        <v>3966</v>
      </c>
      <c r="B49" s="11" t="s">
        <v>255</v>
      </c>
      <c r="C49" s="22">
        <v>115000</v>
      </c>
      <c r="D49" s="3"/>
      <c r="E49" s="1"/>
    </row>
    <row r="50" spans="1:5" x14ac:dyDescent="0.25">
      <c r="A50" s="11"/>
      <c r="B50" s="1" t="s">
        <v>162</v>
      </c>
      <c r="C50" s="24">
        <f>SUM(C45:C49)</f>
        <v>230000</v>
      </c>
      <c r="D50" s="4">
        <f>SUM(D45:D48)</f>
        <v>241000</v>
      </c>
    </row>
    <row r="51" spans="1:5" x14ac:dyDescent="0.25">
      <c r="A51" s="11"/>
      <c r="B51" s="11"/>
      <c r="C51" s="22"/>
      <c r="D51" s="3"/>
      <c r="E51" s="1"/>
    </row>
    <row r="52" spans="1:5" x14ac:dyDescent="0.25">
      <c r="A52" s="11"/>
      <c r="B52" s="1" t="s">
        <v>163</v>
      </c>
      <c r="C52" s="22"/>
      <c r="D52" s="3"/>
    </row>
    <row r="53" spans="1:5" x14ac:dyDescent="0.25">
      <c r="A53" s="11">
        <v>3991</v>
      </c>
      <c r="B53" s="11" t="s">
        <v>234</v>
      </c>
      <c r="C53" s="22">
        <v>15000</v>
      </c>
      <c r="D53" s="3">
        <v>25000</v>
      </c>
      <c r="E53" s="1"/>
    </row>
    <row r="54" spans="1:5" x14ac:dyDescent="0.25">
      <c r="A54" s="11"/>
      <c r="B54" s="1" t="s">
        <v>164</v>
      </c>
      <c r="C54" s="24">
        <f>SUM(C53:C53)</f>
        <v>15000</v>
      </c>
      <c r="D54" s="4">
        <f>SUM(D53:D53)</f>
        <v>25000</v>
      </c>
    </row>
    <row r="55" spans="1:5" x14ac:dyDescent="0.25">
      <c r="A55" s="11"/>
      <c r="B55" s="11"/>
      <c r="C55" s="22"/>
      <c r="D55" s="3"/>
      <c r="E55" s="1"/>
    </row>
    <row r="56" spans="1:5" x14ac:dyDescent="0.25">
      <c r="A56" s="11"/>
      <c r="B56" s="1" t="s">
        <v>8</v>
      </c>
      <c r="C56" s="24">
        <f>C10+C15+C24+C33+C38+C42+C50+C54</f>
        <v>2161500</v>
      </c>
      <c r="D56" s="4">
        <f>D10+D15+D24+D33+D38+D42+D50+D54</f>
        <v>1845000</v>
      </c>
      <c r="E56" s="1"/>
    </row>
    <row r="57" spans="1:5" x14ac:dyDescent="0.25">
      <c r="A57" s="11"/>
      <c r="B57" s="11"/>
      <c r="C57" s="22"/>
      <c r="D57" s="3"/>
    </row>
    <row r="58" spans="1:5" x14ac:dyDescent="0.25">
      <c r="A58" s="11"/>
      <c r="B58" s="1" t="s">
        <v>165</v>
      </c>
      <c r="C58" s="22"/>
      <c r="D58" s="3"/>
    </row>
    <row r="59" spans="1:5" x14ac:dyDescent="0.25">
      <c r="A59" s="11">
        <v>4300</v>
      </c>
      <c r="B59" s="11" t="s">
        <v>113</v>
      </c>
      <c r="C59" s="22">
        <v>35000</v>
      </c>
      <c r="D59" s="3">
        <v>35000</v>
      </c>
    </row>
    <row r="60" spans="1:5" x14ac:dyDescent="0.25">
      <c r="A60" s="11">
        <v>4301</v>
      </c>
      <c r="B60" s="11" t="s">
        <v>115</v>
      </c>
      <c r="C60" s="22">
        <v>2500</v>
      </c>
      <c r="D60" s="3">
        <v>2500</v>
      </c>
    </row>
    <row r="61" spans="1:5" x14ac:dyDescent="0.25">
      <c r="A61" s="11">
        <v>4302</v>
      </c>
      <c r="B61" s="11" t="s">
        <v>123</v>
      </c>
      <c r="C61" s="22">
        <v>1000</v>
      </c>
      <c r="D61" s="3">
        <v>1000</v>
      </c>
    </row>
    <row r="62" spans="1:5" x14ac:dyDescent="0.25">
      <c r="A62" s="11">
        <v>4303</v>
      </c>
      <c r="B62" s="11" t="s">
        <v>77</v>
      </c>
      <c r="C62" s="22">
        <v>50000</v>
      </c>
      <c r="D62" s="3">
        <v>50000</v>
      </c>
    </row>
    <row r="63" spans="1:5" x14ac:dyDescent="0.25">
      <c r="A63" s="11">
        <v>4304</v>
      </c>
      <c r="B63" s="11" t="s">
        <v>223</v>
      </c>
      <c r="C63" s="22">
        <v>800</v>
      </c>
      <c r="D63" s="3">
        <v>800</v>
      </c>
    </row>
    <row r="64" spans="1:5" x14ac:dyDescent="0.25">
      <c r="A64" s="11">
        <v>4305</v>
      </c>
      <c r="B64" s="11" t="s">
        <v>222</v>
      </c>
      <c r="C64" s="22">
        <v>1500</v>
      </c>
      <c r="D64" s="3">
        <v>1500</v>
      </c>
    </row>
    <row r="65" spans="1:5" x14ac:dyDescent="0.25">
      <c r="A65" s="11">
        <v>4311</v>
      </c>
      <c r="B65" s="11" t="s">
        <v>116</v>
      </c>
      <c r="C65" s="22"/>
      <c r="D65" s="3">
        <v>45000</v>
      </c>
    </row>
    <row r="66" spans="1:5" x14ac:dyDescent="0.25">
      <c r="A66" s="11">
        <v>4314</v>
      </c>
      <c r="B66" s="11" t="s">
        <v>231</v>
      </c>
      <c r="C66" s="22">
        <v>20000</v>
      </c>
      <c r="D66" s="3"/>
      <c r="E66" s="1"/>
    </row>
    <row r="67" spans="1:5" x14ac:dyDescent="0.25">
      <c r="A67" s="11">
        <v>4315</v>
      </c>
      <c r="B67" s="11" t="s">
        <v>232</v>
      </c>
      <c r="C67" s="22"/>
      <c r="D67" s="3">
        <v>45000</v>
      </c>
      <c r="E67" s="1"/>
    </row>
    <row r="68" spans="1:5" x14ac:dyDescent="0.25">
      <c r="A68" s="11">
        <v>4316</v>
      </c>
      <c r="B68" s="11" t="s">
        <v>256</v>
      </c>
      <c r="C68" s="22">
        <v>60000</v>
      </c>
      <c r="D68" s="3"/>
    </row>
    <row r="69" spans="1:5" x14ac:dyDescent="0.25">
      <c r="A69" s="11"/>
      <c r="B69" s="1" t="s">
        <v>166</v>
      </c>
      <c r="C69" s="24">
        <f>SUM(C59:C68)</f>
        <v>170800</v>
      </c>
      <c r="D69" s="4">
        <f>SUM(D59:D67)</f>
        <v>180800</v>
      </c>
    </row>
    <row r="70" spans="1:5" x14ac:dyDescent="0.25">
      <c r="A70" s="11"/>
      <c r="B70" s="11"/>
      <c r="C70" s="22"/>
      <c r="D70" s="3"/>
      <c r="E70" s="1"/>
    </row>
    <row r="71" spans="1:5" x14ac:dyDescent="0.25">
      <c r="A71" s="11"/>
      <c r="B71" s="1" t="s">
        <v>167</v>
      </c>
      <c r="C71" s="22"/>
      <c r="D71" s="3"/>
    </row>
    <row r="72" spans="1:5" x14ac:dyDescent="0.25">
      <c r="A72" s="11">
        <v>4410</v>
      </c>
      <c r="B72" s="11" t="s">
        <v>76</v>
      </c>
      <c r="C72" s="22">
        <v>32000</v>
      </c>
      <c r="D72" s="3">
        <v>15000</v>
      </c>
      <c r="E72" s="1"/>
    </row>
    <row r="73" spans="1:5" x14ac:dyDescent="0.25">
      <c r="A73" s="11">
        <v>4411</v>
      </c>
      <c r="B73" s="11" t="s">
        <v>196</v>
      </c>
      <c r="C73" s="22">
        <v>5000</v>
      </c>
      <c r="D73" s="3">
        <v>5000</v>
      </c>
      <c r="E73" s="1"/>
    </row>
    <row r="74" spans="1:5" x14ac:dyDescent="0.25">
      <c r="A74" s="11">
        <v>4412</v>
      </c>
      <c r="B74" s="11" t="s">
        <v>237</v>
      </c>
      <c r="C74" s="22">
        <v>0</v>
      </c>
      <c r="D74" s="3">
        <v>5000</v>
      </c>
    </row>
    <row r="75" spans="1:5" x14ac:dyDescent="0.25">
      <c r="A75" s="11"/>
      <c r="B75" s="1" t="s">
        <v>168</v>
      </c>
      <c r="C75" s="24">
        <f>SUM(C72:C74)</f>
        <v>37000</v>
      </c>
      <c r="D75" s="4">
        <f>SUM(D72:D74)</f>
        <v>25000</v>
      </c>
    </row>
    <row r="76" spans="1:5" x14ac:dyDescent="0.25">
      <c r="A76" s="11"/>
      <c r="B76" s="11"/>
      <c r="C76" s="22"/>
      <c r="D76" s="3"/>
    </row>
    <row r="77" spans="1:5" x14ac:dyDescent="0.25">
      <c r="A77" s="11"/>
      <c r="B77" s="1" t="s">
        <v>169</v>
      </c>
      <c r="C77" s="22"/>
      <c r="D77" s="3"/>
    </row>
    <row r="78" spans="1:5" x14ac:dyDescent="0.25">
      <c r="A78" s="11">
        <v>4451</v>
      </c>
      <c r="B78" s="11" t="s">
        <v>257</v>
      </c>
      <c r="C78" s="22">
        <v>10000</v>
      </c>
      <c r="D78" s="3">
        <v>3000</v>
      </c>
    </row>
    <row r="79" spans="1:5" x14ac:dyDescent="0.25">
      <c r="A79" s="11">
        <v>4452</v>
      </c>
      <c r="B79" s="11" t="s">
        <v>145</v>
      </c>
      <c r="C79" s="22">
        <v>30000</v>
      </c>
      <c r="D79" s="3">
        <v>25000</v>
      </c>
    </row>
    <row r="80" spans="1:5" x14ac:dyDescent="0.25">
      <c r="A80" s="11">
        <v>4453</v>
      </c>
      <c r="B80" s="11" t="s">
        <v>71</v>
      </c>
      <c r="C80" s="22">
        <v>70000</v>
      </c>
      <c r="D80" s="3">
        <v>55000</v>
      </c>
    </row>
    <row r="81" spans="1:5" x14ac:dyDescent="0.25">
      <c r="A81" s="11">
        <v>4454</v>
      </c>
      <c r="B81" s="11" t="s">
        <v>74</v>
      </c>
      <c r="C81" s="22">
        <v>5000</v>
      </c>
      <c r="D81" s="3">
        <v>3000</v>
      </c>
      <c r="E81" s="1"/>
    </row>
    <row r="82" spans="1:5" x14ac:dyDescent="0.25">
      <c r="A82" s="11">
        <v>4455</v>
      </c>
      <c r="B82" s="11" t="s">
        <v>211</v>
      </c>
      <c r="C82" s="22">
        <v>7000</v>
      </c>
      <c r="D82" s="3">
        <v>9000</v>
      </c>
      <c r="E82" s="1"/>
    </row>
    <row r="83" spans="1:5" x14ac:dyDescent="0.25">
      <c r="A83" s="11">
        <v>4456</v>
      </c>
      <c r="B83" s="11" t="s">
        <v>212</v>
      </c>
      <c r="C83" s="22">
        <v>25000</v>
      </c>
      <c r="D83" s="3">
        <v>20000</v>
      </c>
      <c r="E83" s="1"/>
    </row>
    <row r="84" spans="1:5" x14ac:dyDescent="0.25">
      <c r="A84" s="11">
        <v>4457</v>
      </c>
      <c r="B84" s="11" t="s">
        <v>214</v>
      </c>
      <c r="C84" s="22"/>
      <c r="D84" s="3">
        <v>2000</v>
      </c>
    </row>
    <row r="85" spans="1:5" x14ac:dyDescent="0.25">
      <c r="A85" s="11"/>
      <c r="B85" s="1" t="s">
        <v>170</v>
      </c>
      <c r="C85" s="24">
        <f>SUM(C78:C84)</f>
        <v>147000</v>
      </c>
      <c r="D85" s="4">
        <f>SUM(D78:D84)</f>
        <v>117000</v>
      </c>
      <c r="E85" s="1"/>
    </row>
    <row r="86" spans="1:5" x14ac:dyDescent="0.25">
      <c r="A86" s="11"/>
      <c r="B86" s="11"/>
      <c r="C86" s="22"/>
      <c r="D86" s="3"/>
    </row>
    <row r="87" spans="1:5" x14ac:dyDescent="0.25">
      <c r="A87" s="11"/>
      <c r="B87" s="1" t="s">
        <v>186</v>
      </c>
      <c r="C87" s="24">
        <f>C69+C75+C85</f>
        <v>354800</v>
      </c>
      <c r="D87" s="4">
        <f>D69+D75+D85</f>
        <v>322800</v>
      </c>
    </row>
    <row r="88" spans="1:5" x14ac:dyDescent="0.25">
      <c r="A88" s="11"/>
      <c r="B88" s="1"/>
      <c r="C88" s="22"/>
      <c r="D88" s="3"/>
    </row>
    <row r="89" spans="1:5" x14ac:dyDescent="0.25">
      <c r="A89" s="11"/>
      <c r="B89" s="1" t="s">
        <v>68</v>
      </c>
      <c r="C89" s="24">
        <f>C56-C87</f>
        <v>1806700</v>
      </c>
      <c r="D89" s="4">
        <f>D56-D87</f>
        <v>1522200</v>
      </c>
      <c r="E89" s="1"/>
    </row>
    <row r="90" spans="1:5" x14ac:dyDescent="0.25">
      <c r="A90" s="11"/>
      <c r="B90" s="1"/>
      <c r="C90" s="22"/>
      <c r="D90" s="3"/>
      <c r="E90" s="1"/>
    </row>
    <row r="91" spans="1:5" x14ac:dyDescent="0.25">
      <c r="A91" s="11"/>
      <c r="B91" s="1" t="s">
        <v>171</v>
      </c>
      <c r="C91" s="22"/>
      <c r="D91" s="3"/>
    </row>
    <row r="92" spans="1:5" x14ac:dyDescent="0.25">
      <c r="A92" s="11">
        <v>5000</v>
      </c>
      <c r="B92" s="11" t="s">
        <v>98</v>
      </c>
      <c r="C92" s="22">
        <f>700000+100000+30000+50000</f>
        <v>880000</v>
      </c>
      <c r="D92" s="3">
        <v>600000</v>
      </c>
      <c r="E92" s="1"/>
    </row>
    <row r="93" spans="1:5" x14ac:dyDescent="0.25">
      <c r="A93" s="11">
        <v>5010</v>
      </c>
      <c r="B93" s="11" t="s">
        <v>197</v>
      </c>
      <c r="C93" s="22">
        <v>52000</v>
      </c>
      <c r="D93" s="3">
        <v>42000</v>
      </c>
    </row>
    <row r="94" spans="1:5" x14ac:dyDescent="0.25">
      <c r="A94" s="11">
        <v>5180</v>
      </c>
      <c r="B94" s="11" t="s">
        <v>224</v>
      </c>
      <c r="C94" s="22">
        <v>90000</v>
      </c>
      <c r="D94" s="3">
        <v>61200</v>
      </c>
    </row>
    <row r="95" spans="1:5" x14ac:dyDescent="0.25">
      <c r="A95" s="11">
        <v>5400</v>
      </c>
      <c r="B95" s="11" t="s">
        <v>258</v>
      </c>
      <c r="C95" s="22">
        <v>13000</v>
      </c>
      <c r="D95" s="3"/>
    </row>
    <row r="96" spans="1:5" x14ac:dyDescent="0.25">
      <c r="A96" s="11">
        <v>5990</v>
      </c>
      <c r="B96" s="11" t="s">
        <v>117</v>
      </c>
      <c r="C96" s="22">
        <v>5000</v>
      </c>
      <c r="D96" s="3">
        <v>3000</v>
      </c>
    </row>
    <row r="97" spans="1:5" x14ac:dyDescent="0.25">
      <c r="A97" s="11">
        <v>6870</v>
      </c>
      <c r="B97" s="11" t="s">
        <v>18</v>
      </c>
      <c r="C97" s="22">
        <v>30000</v>
      </c>
      <c r="D97" s="3">
        <v>35000</v>
      </c>
    </row>
    <row r="98" spans="1:5" x14ac:dyDescent="0.25">
      <c r="A98" s="11"/>
      <c r="B98" s="1" t="s">
        <v>200</v>
      </c>
      <c r="C98" s="24">
        <f>SUM(C92:C97)</f>
        <v>1070000</v>
      </c>
      <c r="D98" s="4">
        <f>SUM(D92:D97)</f>
        <v>741200</v>
      </c>
      <c r="E98" s="1"/>
    </row>
    <row r="99" spans="1:5" x14ac:dyDescent="0.25">
      <c r="A99" s="11"/>
      <c r="B99" s="11"/>
      <c r="C99" s="22"/>
      <c r="D99" s="3"/>
    </row>
    <row r="100" spans="1:5" x14ac:dyDescent="0.25">
      <c r="A100" s="11"/>
      <c r="B100" s="1" t="s">
        <v>174</v>
      </c>
      <c r="C100" s="22"/>
      <c r="D100" s="3"/>
      <c r="E100" s="1"/>
    </row>
    <row r="101" spans="1:5" x14ac:dyDescent="0.25">
      <c r="A101" s="11">
        <v>6540</v>
      </c>
      <c r="B101" s="11" t="s">
        <v>30</v>
      </c>
      <c r="C101" s="22">
        <v>3000</v>
      </c>
      <c r="D101" s="3">
        <v>3000</v>
      </c>
    </row>
    <row r="102" spans="1:5" x14ac:dyDescent="0.25">
      <c r="A102" s="11">
        <v>6541</v>
      </c>
      <c r="B102" s="11" t="s">
        <v>15</v>
      </c>
      <c r="C102" s="22">
        <v>25000</v>
      </c>
      <c r="D102" s="3">
        <v>20000</v>
      </c>
    </row>
    <row r="103" spans="1:5" x14ac:dyDescent="0.25">
      <c r="A103" s="11">
        <v>6545</v>
      </c>
      <c r="B103" s="11" t="s">
        <v>92</v>
      </c>
      <c r="C103" s="22">
        <v>15000</v>
      </c>
      <c r="D103" s="3">
        <v>10000</v>
      </c>
    </row>
    <row r="104" spans="1:5" x14ac:dyDescent="0.25">
      <c r="A104" s="11">
        <v>6580</v>
      </c>
      <c r="B104" s="11" t="s">
        <v>118</v>
      </c>
      <c r="C104" s="22">
        <v>50000</v>
      </c>
      <c r="D104" s="3">
        <v>50000</v>
      </c>
      <c r="E104" s="1"/>
    </row>
    <row r="105" spans="1:5" x14ac:dyDescent="0.25">
      <c r="A105" s="11">
        <v>6585</v>
      </c>
      <c r="B105" s="11" t="s">
        <v>245</v>
      </c>
      <c r="C105" s="22">
        <v>8000</v>
      </c>
      <c r="D105" s="3">
        <v>15000</v>
      </c>
    </row>
    <row r="106" spans="1:5" x14ac:dyDescent="0.25">
      <c r="A106" s="11">
        <v>6770</v>
      </c>
      <c r="B106" s="11" t="s">
        <v>79</v>
      </c>
      <c r="C106" s="22">
        <v>4000</v>
      </c>
      <c r="D106" s="3">
        <v>4000</v>
      </c>
      <c r="E106" s="1"/>
    </row>
    <row r="107" spans="1:5" x14ac:dyDescent="0.25">
      <c r="A107" s="11"/>
      <c r="B107" s="1" t="s">
        <v>175</v>
      </c>
      <c r="C107" s="24">
        <f>SUM(C101:C106)</f>
        <v>105000</v>
      </c>
      <c r="D107" s="4">
        <f>SUM(D101:D106)</f>
        <v>102000</v>
      </c>
    </row>
    <row r="108" spans="1:5" x14ac:dyDescent="0.25">
      <c r="A108" s="11"/>
      <c r="B108" s="11"/>
      <c r="C108" s="22"/>
      <c r="D108" s="3"/>
    </row>
    <row r="109" spans="1:5" x14ac:dyDescent="0.25">
      <c r="A109" s="11"/>
      <c r="B109" s="1" t="s">
        <v>172</v>
      </c>
      <c r="C109" s="22"/>
      <c r="D109" s="3"/>
    </row>
    <row r="110" spans="1:5" x14ac:dyDescent="0.25">
      <c r="A110" s="11">
        <v>6860</v>
      </c>
      <c r="B110" s="11" t="s">
        <v>80</v>
      </c>
      <c r="C110" s="22">
        <v>40000</v>
      </c>
      <c r="D110" s="3">
        <v>40000</v>
      </c>
    </row>
    <row r="111" spans="1:5" x14ac:dyDescent="0.25">
      <c r="A111" s="11">
        <v>6861</v>
      </c>
      <c r="B111" s="11" t="s">
        <v>81</v>
      </c>
      <c r="C111" s="22">
        <v>20000</v>
      </c>
      <c r="D111" s="3">
        <v>30000</v>
      </c>
    </row>
    <row r="112" spans="1:5" x14ac:dyDescent="0.25">
      <c r="A112" s="11"/>
      <c r="B112" s="1" t="s">
        <v>173</v>
      </c>
      <c r="C112" s="24">
        <f>SUM(C110:C111)</f>
        <v>60000</v>
      </c>
      <c r="D112" s="4">
        <f>SUM(D110:D111)</f>
        <v>70000</v>
      </c>
    </row>
    <row r="113" spans="1:5" x14ac:dyDescent="0.25">
      <c r="A113" s="11"/>
      <c r="B113" s="11"/>
      <c r="C113" s="22"/>
      <c r="D113" s="3"/>
    </row>
    <row r="114" spans="1:5" x14ac:dyDescent="0.25">
      <c r="A114" s="11"/>
      <c r="B114" s="1" t="s">
        <v>181</v>
      </c>
      <c r="C114" s="22"/>
      <c r="D114" s="3"/>
    </row>
    <row r="115" spans="1:5" x14ac:dyDescent="0.25">
      <c r="A115" s="11">
        <v>6300</v>
      </c>
      <c r="B115" s="11" t="s">
        <v>78</v>
      </c>
      <c r="C115" s="22">
        <v>50000</v>
      </c>
      <c r="D115" s="3">
        <v>35000</v>
      </c>
    </row>
    <row r="116" spans="1:5" x14ac:dyDescent="0.25">
      <c r="A116" s="11">
        <v>6800</v>
      </c>
      <c r="B116" s="11" t="s">
        <v>86</v>
      </c>
      <c r="C116" s="22">
        <v>40000</v>
      </c>
      <c r="D116" s="3">
        <v>40000</v>
      </c>
      <c r="E116" s="1"/>
    </row>
    <row r="117" spans="1:5" x14ac:dyDescent="0.25">
      <c r="A117" s="11">
        <v>6810</v>
      </c>
      <c r="B117" s="11" t="s">
        <v>198</v>
      </c>
      <c r="C117" s="22">
        <v>15000</v>
      </c>
      <c r="D117" s="3">
        <v>15000</v>
      </c>
    </row>
    <row r="118" spans="1:5" x14ac:dyDescent="0.25">
      <c r="A118" s="11">
        <v>6862</v>
      </c>
      <c r="B118" s="11" t="s">
        <v>82</v>
      </c>
      <c r="C118" s="22">
        <v>15000</v>
      </c>
      <c r="D118" s="3">
        <v>20000</v>
      </c>
      <c r="E118" s="1"/>
    </row>
    <row r="119" spans="1:5" x14ac:dyDescent="0.25">
      <c r="A119" s="11">
        <v>6863</v>
      </c>
      <c r="B119" s="11" t="s">
        <v>83</v>
      </c>
      <c r="C119" s="22">
        <v>40000</v>
      </c>
      <c r="D119" s="3">
        <v>30000</v>
      </c>
    </row>
    <row r="120" spans="1:5" x14ac:dyDescent="0.25">
      <c r="A120" s="11">
        <v>6864</v>
      </c>
      <c r="B120" s="11" t="s">
        <v>84</v>
      </c>
      <c r="C120" s="22">
        <v>15000</v>
      </c>
      <c r="D120" s="3">
        <v>10000</v>
      </c>
    </row>
    <row r="121" spans="1:5" x14ac:dyDescent="0.25">
      <c r="A121" s="11">
        <v>6865</v>
      </c>
      <c r="B121" s="11" t="s">
        <v>85</v>
      </c>
      <c r="C121" s="22">
        <v>8000</v>
      </c>
      <c r="D121" s="3">
        <v>6000</v>
      </c>
    </row>
    <row r="122" spans="1:5" x14ac:dyDescent="0.25">
      <c r="A122" s="11">
        <v>7320</v>
      </c>
      <c r="B122" s="11" t="s">
        <v>93</v>
      </c>
      <c r="C122" s="22">
        <v>5000</v>
      </c>
      <c r="D122" s="3">
        <v>10000</v>
      </c>
    </row>
    <row r="123" spans="1:5" x14ac:dyDescent="0.25">
      <c r="A123" s="11">
        <v>7420</v>
      </c>
      <c r="B123" s="11" t="s">
        <v>88</v>
      </c>
      <c r="C123" s="22">
        <v>60000</v>
      </c>
      <c r="D123" s="3">
        <v>40000</v>
      </c>
      <c r="E123" s="1"/>
    </row>
    <row r="124" spans="1:5" x14ac:dyDescent="0.25">
      <c r="A124" s="11">
        <v>7510</v>
      </c>
      <c r="B124" s="11" t="s">
        <v>87</v>
      </c>
      <c r="C124" s="22">
        <v>8000</v>
      </c>
      <c r="D124" s="3">
        <v>6500</v>
      </c>
      <c r="E124" s="1"/>
    </row>
    <row r="125" spans="1:5" x14ac:dyDescent="0.25">
      <c r="A125" s="11"/>
      <c r="B125" s="1" t="s">
        <v>182</v>
      </c>
      <c r="C125" s="24">
        <f>SUM(C115:C124)</f>
        <v>256000</v>
      </c>
      <c r="D125" s="4">
        <f>SUM(D115:D124)</f>
        <v>212500</v>
      </c>
      <c r="E125" s="1"/>
    </row>
    <row r="126" spans="1:5" x14ac:dyDescent="0.25">
      <c r="A126" s="11"/>
      <c r="B126" s="11"/>
      <c r="C126" s="22"/>
      <c r="D126" s="3"/>
    </row>
    <row r="127" spans="1:5" x14ac:dyDescent="0.25">
      <c r="A127" s="11"/>
      <c r="B127" s="1" t="s">
        <v>177</v>
      </c>
      <c r="C127" s="22"/>
      <c r="D127" s="3"/>
    </row>
    <row r="128" spans="1:5" x14ac:dyDescent="0.25">
      <c r="A128" s="11">
        <v>7400</v>
      </c>
      <c r="B128" s="11" t="s">
        <v>91</v>
      </c>
      <c r="C128" s="22">
        <v>120000</v>
      </c>
      <c r="D128" s="3">
        <v>90300</v>
      </c>
    </row>
    <row r="129" spans="1:5" x14ac:dyDescent="0.25">
      <c r="A129" s="11">
        <v>7401</v>
      </c>
      <c r="B129" s="11" t="s">
        <v>89</v>
      </c>
      <c r="C129" s="22">
        <v>9000</v>
      </c>
      <c r="D129" s="3">
        <v>9030</v>
      </c>
    </row>
    <row r="130" spans="1:5" x14ac:dyDescent="0.25">
      <c r="A130" s="11">
        <v>7402</v>
      </c>
      <c r="B130" s="11" t="s">
        <v>90</v>
      </c>
      <c r="C130" s="22">
        <v>3000</v>
      </c>
      <c r="D130" s="3">
        <v>3000</v>
      </c>
      <c r="E130" s="1"/>
    </row>
    <row r="131" spans="1:5" x14ac:dyDescent="0.25">
      <c r="A131" s="11">
        <v>7405</v>
      </c>
      <c r="B131" s="11" t="s">
        <v>201</v>
      </c>
      <c r="C131" s="22">
        <v>20000</v>
      </c>
      <c r="D131" s="3">
        <v>20000</v>
      </c>
    </row>
    <row r="132" spans="1:5" x14ac:dyDescent="0.25">
      <c r="A132" s="11"/>
      <c r="B132" s="1" t="s">
        <v>178</v>
      </c>
      <c r="C132" s="24">
        <f>SUM(C128:C131)</f>
        <v>152000</v>
      </c>
      <c r="D132" s="4">
        <f>SUM(D128:D131)</f>
        <v>122330</v>
      </c>
      <c r="E132" s="1"/>
    </row>
    <row r="133" spans="1:5" x14ac:dyDescent="0.25">
      <c r="A133" s="11"/>
      <c r="B133" s="11"/>
      <c r="C133" s="22"/>
      <c r="D133" s="3"/>
    </row>
    <row r="134" spans="1:5" x14ac:dyDescent="0.25">
      <c r="A134" s="11"/>
      <c r="B134" s="1" t="s">
        <v>179</v>
      </c>
      <c r="C134" s="22"/>
      <c r="D134" s="3"/>
    </row>
    <row r="135" spans="1:5" x14ac:dyDescent="0.25">
      <c r="A135" s="11">
        <v>7110</v>
      </c>
      <c r="B135" s="11" t="s">
        <v>75</v>
      </c>
      <c r="C135" s="22">
        <v>7000</v>
      </c>
      <c r="D135" s="3">
        <v>5000</v>
      </c>
      <c r="E135" s="1"/>
    </row>
    <row r="136" spans="1:5" x14ac:dyDescent="0.25">
      <c r="A136" s="11">
        <v>7411</v>
      </c>
      <c r="B136" s="11" t="s">
        <v>73</v>
      </c>
      <c r="C136" s="22">
        <v>5000</v>
      </c>
      <c r="D136" s="3">
        <v>14000</v>
      </c>
      <c r="E136" s="1"/>
    </row>
    <row r="137" spans="1:5" x14ac:dyDescent="0.25">
      <c r="A137" s="11">
        <v>7412</v>
      </c>
      <c r="B137" s="11" t="s">
        <v>72</v>
      </c>
      <c r="C137" s="22">
        <v>10000</v>
      </c>
      <c r="D137" s="3">
        <v>10000</v>
      </c>
      <c r="E137" s="1"/>
    </row>
    <row r="138" spans="1:5" x14ac:dyDescent="0.25">
      <c r="A138" s="11">
        <v>7410</v>
      </c>
      <c r="B138" s="11" t="s">
        <v>133</v>
      </c>
      <c r="C138" s="22">
        <v>50000</v>
      </c>
      <c r="D138" s="3"/>
    </row>
    <row r="139" spans="1:5" x14ac:dyDescent="0.25">
      <c r="B139" s="1" t="s">
        <v>180</v>
      </c>
      <c r="C139" s="6">
        <f>SUM(C135:C138)</f>
        <v>72000</v>
      </c>
      <c r="D139" s="6">
        <f>SUM(D135:D137)</f>
        <v>29000</v>
      </c>
      <c r="E139" s="1"/>
    </row>
    <row r="141" spans="1:5" x14ac:dyDescent="0.25">
      <c r="B141" s="1" t="s">
        <v>149</v>
      </c>
      <c r="E141" s="1"/>
    </row>
    <row r="142" spans="1:5" x14ac:dyDescent="0.25">
      <c r="A142" s="11">
        <v>7770</v>
      </c>
      <c r="B142" s="11" t="s">
        <v>149</v>
      </c>
      <c r="C142" s="22">
        <v>20000</v>
      </c>
      <c r="D142" s="3">
        <v>10000</v>
      </c>
    </row>
    <row r="143" spans="1:5" x14ac:dyDescent="0.25">
      <c r="A143" s="11">
        <v>7771</v>
      </c>
      <c r="B143" s="11" t="s">
        <v>94</v>
      </c>
      <c r="C143" s="22">
        <v>30000</v>
      </c>
      <c r="D143" s="3">
        <v>25000</v>
      </c>
    </row>
    <row r="144" spans="1:5" x14ac:dyDescent="0.25">
      <c r="A144" s="11">
        <v>7772</v>
      </c>
      <c r="B144" s="11" t="s">
        <v>148</v>
      </c>
      <c r="C144" s="22">
        <v>1000</v>
      </c>
      <c r="D144" s="3">
        <v>1000</v>
      </c>
    </row>
    <row r="145" spans="1:4" x14ac:dyDescent="0.25">
      <c r="A145" s="11"/>
      <c r="B145" s="1" t="s">
        <v>176</v>
      </c>
      <c r="C145" s="24">
        <f>SUM(C142:C144)</f>
        <v>51000</v>
      </c>
      <c r="D145" s="4">
        <f>SUM(D142:D144)</f>
        <v>36000</v>
      </c>
    </row>
    <row r="146" spans="1:4" x14ac:dyDescent="0.25">
      <c r="A146" s="11"/>
      <c r="B146" s="1"/>
      <c r="C146" s="22"/>
      <c r="D146" s="3"/>
    </row>
    <row r="147" spans="1:4" x14ac:dyDescent="0.25">
      <c r="A147" s="11"/>
      <c r="B147" s="20" t="s">
        <v>187</v>
      </c>
      <c r="C147" s="24">
        <f>C98+C107+C112+C125+C132+C139+C145</f>
        <v>1766000</v>
      </c>
      <c r="D147" s="4">
        <f>D98+D107+D112+D125+D132+D139+D145</f>
        <v>1313030</v>
      </c>
    </row>
    <row r="148" spans="1:4" x14ac:dyDescent="0.25">
      <c r="A148" s="11"/>
      <c r="B148" s="20"/>
      <c r="C148" s="22"/>
      <c r="D148" s="3"/>
    </row>
    <row r="149" spans="1:4" x14ac:dyDescent="0.25">
      <c r="A149" s="11"/>
      <c r="B149" s="1" t="s">
        <v>183</v>
      </c>
      <c r="C149" s="22"/>
      <c r="D149" s="3"/>
    </row>
    <row r="150" spans="1:4" x14ac:dyDescent="0.25">
      <c r="A150" s="11">
        <v>8070</v>
      </c>
      <c r="B150" s="11" t="s">
        <v>32</v>
      </c>
      <c r="C150" s="22">
        <v>20000</v>
      </c>
      <c r="D150" s="3">
        <v>5000</v>
      </c>
    </row>
    <row r="151" spans="1:4" x14ac:dyDescent="0.25">
      <c r="A151" s="11"/>
      <c r="B151" s="1" t="s">
        <v>189</v>
      </c>
      <c r="C151" s="24">
        <f>SUM(C150)</f>
        <v>20000</v>
      </c>
      <c r="D151" s="4">
        <f>SUM(D150)</f>
        <v>5000</v>
      </c>
    </row>
    <row r="152" spans="1:4" x14ac:dyDescent="0.25">
      <c r="A152" s="11"/>
      <c r="B152" s="11"/>
      <c r="C152" s="22"/>
      <c r="D152" s="3"/>
    </row>
    <row r="153" spans="1:4" x14ac:dyDescent="0.25">
      <c r="A153" s="11"/>
      <c r="B153" s="1" t="s">
        <v>202</v>
      </c>
      <c r="C153" s="24">
        <f>C89-C147+C151</f>
        <v>60700</v>
      </c>
      <c r="D153" s="4">
        <f>D89-D147+D151</f>
        <v>214170</v>
      </c>
    </row>
    <row r="154" spans="1:4" x14ac:dyDescent="0.25">
      <c r="A154" s="11"/>
      <c r="B154" s="11"/>
      <c r="D154" s="3"/>
    </row>
    <row r="155" spans="1:4" x14ac:dyDescent="0.25">
      <c r="A155" s="11"/>
      <c r="B155" s="11"/>
      <c r="D155" s="3"/>
    </row>
    <row r="156" spans="1:4" x14ac:dyDescent="0.25">
      <c r="A156" s="11"/>
      <c r="B156" s="11"/>
      <c r="D156" s="3"/>
    </row>
  </sheetData>
  <sortState xmlns:xlrd2="http://schemas.microsoft.com/office/spreadsheetml/2017/richdata2" ref="A4:D90">
    <sortCondition ref="A4:A90"/>
  </sortState>
  <pageMargins left="0.25" right="0.25" top="0.75" bottom="0.75" header="0.3" footer="0.3"/>
  <pageSetup paperSize="9" orientation="portrait" horizontalDpi="4294967295" verticalDpi="4294967295" r:id="rId1"/>
  <headerFooter>
    <oddHeader xml:space="preserve">&amp;CFREDRIKSHALDS TURNFORENING 2022
</oddHeader>
    <oddFooter>&amp;C&amp;P</oddFooter>
  </headerFooter>
  <rowBreaks count="2" manualBreakCount="2">
    <brk id="43" max="16383" man="1"/>
    <brk id="88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27B97905C25940A3798FD276E0D6D0" ma:contentTypeVersion="11" ma:contentTypeDescription="Create a new document." ma:contentTypeScope="" ma:versionID="a385537f6a50a7966468151bf827ea2b">
  <xsd:schema xmlns:xsd="http://www.w3.org/2001/XMLSchema" xmlns:xs="http://www.w3.org/2001/XMLSchema" xmlns:p="http://schemas.microsoft.com/office/2006/metadata/properties" xmlns:ns3="e54e3445-975c-4ea9-957d-b6bd5e137e77" xmlns:ns4="6912eebe-d54d-4885-b42e-f32bea09095a" targetNamespace="http://schemas.microsoft.com/office/2006/metadata/properties" ma:root="true" ma:fieldsID="2b0a799cb2dd54271dee387703c41410" ns3:_="" ns4:_="">
    <xsd:import namespace="e54e3445-975c-4ea9-957d-b6bd5e137e77"/>
    <xsd:import namespace="6912eebe-d54d-4885-b42e-f32bea0909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4e3445-975c-4ea9-957d-b6bd5e137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12eebe-d54d-4885-b42e-f32bea09095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42D0DD-8553-4081-9A32-79F4193C5E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4e3445-975c-4ea9-957d-b6bd5e137e77"/>
    <ds:schemaRef ds:uri="6912eebe-d54d-4885-b42e-f32bea0909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2E90DB-F996-414C-AED9-D4AA8E588C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D684CD-7847-4C73-9B6E-6DE8EDF22F76}">
  <ds:schemaRefs>
    <ds:schemaRef ds:uri="http://purl.org/dc/dcmitype/"/>
    <ds:schemaRef ds:uri="e54e3445-975c-4ea9-957d-b6bd5e137e7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6912eebe-d54d-4885-b42e-f32bea0909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Forside regnskap</vt:lpstr>
      <vt:lpstr>Resultat</vt:lpstr>
      <vt:lpstr>Balanse</vt:lpstr>
      <vt:lpstr>Kommentarer</vt:lpstr>
      <vt:lpstr>Byggefondet</vt:lpstr>
      <vt:lpstr>Forside budsjett</vt:lpstr>
      <vt:lpstr>Budsjett 2023</vt:lpstr>
      <vt:lpstr>Balanse!Print_Area</vt:lpstr>
      <vt:lpstr>'Budsjett 2023'!Print_Area</vt:lpstr>
      <vt:lpstr>Kommentarer!Print_Area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Grinnbo</dc:creator>
  <cp:lastModifiedBy>Grimstad Marianne</cp:lastModifiedBy>
  <cp:lastPrinted>2023-02-21T07:42:23Z</cp:lastPrinted>
  <dcterms:created xsi:type="dcterms:W3CDTF">2010-02-23T17:57:12Z</dcterms:created>
  <dcterms:modified xsi:type="dcterms:W3CDTF">2023-02-21T08:06:27Z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0x0101009D27B97905C25940A3798FD276E0D6D0</vt:lpwstr>
  </property>
</Properties>
</file>