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kjak/Downloads/"/>
    </mc:Choice>
  </mc:AlternateContent>
  <xr:revisionPtr revIDLastSave="0" documentId="8_{181089BA-B4C0-5B48-95EE-406730D34B88}" xr6:coauthVersionLast="47" xr6:coauthVersionMax="47" xr10:uidLastSave="{00000000-0000-0000-0000-000000000000}"/>
  <bookViews>
    <workbookView xWindow="30280" yWindow="-5200" windowWidth="38900" windowHeight="21320" tabRatio="811" xr2:uid="{00000000-000D-0000-FFFF-FFFF00000000}"/>
  </bookViews>
  <sheets>
    <sheet name="Resultat 2022" sheetId="10" r:id="rId1"/>
    <sheet name="Budsjett 20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7" i="2"/>
  <c r="C18" i="2"/>
  <c r="C19" i="2"/>
  <c r="C21" i="2"/>
  <c r="C22" i="2"/>
  <c r="C23" i="2"/>
  <c r="C24" i="2"/>
  <c r="C26" i="2"/>
  <c r="C27" i="2"/>
  <c r="C28" i="2"/>
  <c r="C29" i="2"/>
  <c r="C30" i="2"/>
  <c r="C31" i="2"/>
  <c r="C32" i="2"/>
  <c r="C33" i="2"/>
  <c r="C36" i="2"/>
  <c r="C37" i="2"/>
  <c r="C38" i="2"/>
  <c r="C40" i="2"/>
  <c r="C41" i="2"/>
  <c r="C43" i="2"/>
  <c r="C44" i="2"/>
  <c r="C45" i="2"/>
  <c r="C46" i="2"/>
  <c r="C47" i="2"/>
  <c r="C49" i="2"/>
  <c r="C50" i="2"/>
  <c r="C51" i="2"/>
  <c r="C53" i="2"/>
  <c r="C54" i="2"/>
  <c r="C55" i="2"/>
  <c r="C56" i="2"/>
  <c r="C57" i="2"/>
  <c r="C59" i="2"/>
  <c r="C60" i="2" s="1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2" i="2"/>
  <c r="C20" i="2" l="1"/>
  <c r="C39" i="2"/>
  <c r="C34" i="2"/>
  <c r="C25" i="2"/>
  <c r="C48" i="2"/>
  <c r="C81" i="2"/>
  <c r="C42" i="2"/>
  <c r="C58" i="2"/>
  <c r="C52" i="2"/>
  <c r="C16" i="2"/>
  <c r="M4" i="2"/>
  <c r="C35" i="2" l="1"/>
  <c r="C82" i="2"/>
  <c r="C83" i="2" s="1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59" i="2"/>
  <c r="D57" i="2"/>
  <c r="D56" i="2"/>
  <c r="D55" i="2"/>
  <c r="D54" i="2"/>
  <c r="D53" i="2"/>
  <c r="D51" i="2"/>
  <c r="D50" i="2"/>
  <c r="D49" i="2"/>
  <c r="D47" i="2"/>
  <c r="D46" i="2"/>
  <c r="D45" i="2"/>
  <c r="D44" i="2"/>
  <c r="D43" i="2"/>
  <c r="D41" i="2"/>
  <c r="D40" i="2"/>
  <c r="D38" i="2"/>
  <c r="D37" i="2"/>
  <c r="D36" i="2"/>
  <c r="D33" i="2"/>
  <c r="D32" i="2"/>
  <c r="D31" i="2"/>
  <c r="D30" i="2"/>
  <c r="D29" i="2"/>
  <c r="D28" i="2"/>
  <c r="D27" i="2"/>
  <c r="D26" i="2"/>
  <c r="D24" i="2"/>
  <c r="D23" i="2"/>
  <c r="D22" i="2"/>
  <c r="D21" i="2"/>
  <c r="D19" i="2"/>
  <c r="D18" i="2"/>
  <c r="D17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2" i="2"/>
  <c r="E81" i="2"/>
  <c r="F81" i="2"/>
  <c r="G81" i="2"/>
  <c r="H81" i="2"/>
  <c r="I81" i="2"/>
  <c r="J81" i="2"/>
  <c r="K81" i="2"/>
  <c r="L81" i="2"/>
  <c r="M81" i="2"/>
  <c r="N81" i="2"/>
  <c r="O81" i="2"/>
  <c r="P81" i="2"/>
  <c r="E60" i="2"/>
  <c r="F60" i="2"/>
  <c r="G60" i="2"/>
  <c r="H60" i="2"/>
  <c r="I60" i="2"/>
  <c r="J60" i="2"/>
  <c r="K60" i="2"/>
  <c r="L60" i="2"/>
  <c r="M60" i="2"/>
  <c r="N60" i="2"/>
  <c r="O60" i="2"/>
  <c r="P60" i="2"/>
  <c r="E58" i="2"/>
  <c r="F58" i="2"/>
  <c r="G58" i="2"/>
  <c r="H58" i="2"/>
  <c r="I58" i="2"/>
  <c r="J58" i="2"/>
  <c r="K58" i="2"/>
  <c r="L58" i="2"/>
  <c r="M58" i="2"/>
  <c r="N58" i="2"/>
  <c r="O58" i="2"/>
  <c r="P58" i="2"/>
  <c r="E52" i="2"/>
  <c r="F52" i="2"/>
  <c r="G52" i="2"/>
  <c r="H52" i="2"/>
  <c r="I52" i="2"/>
  <c r="J52" i="2"/>
  <c r="K52" i="2"/>
  <c r="L52" i="2"/>
  <c r="M52" i="2"/>
  <c r="N52" i="2"/>
  <c r="O52" i="2"/>
  <c r="P52" i="2"/>
  <c r="E48" i="2"/>
  <c r="F48" i="2"/>
  <c r="G48" i="2"/>
  <c r="H48" i="2"/>
  <c r="I48" i="2"/>
  <c r="J48" i="2"/>
  <c r="K48" i="2"/>
  <c r="L48" i="2"/>
  <c r="M48" i="2"/>
  <c r="N48" i="2"/>
  <c r="O48" i="2"/>
  <c r="P48" i="2"/>
  <c r="E42" i="2"/>
  <c r="F42" i="2"/>
  <c r="G42" i="2"/>
  <c r="H42" i="2"/>
  <c r="I42" i="2"/>
  <c r="J42" i="2"/>
  <c r="K42" i="2"/>
  <c r="L42" i="2"/>
  <c r="M42" i="2"/>
  <c r="N42" i="2"/>
  <c r="O42" i="2"/>
  <c r="P42" i="2"/>
  <c r="E39" i="2"/>
  <c r="F39" i="2"/>
  <c r="G39" i="2"/>
  <c r="H39" i="2"/>
  <c r="I39" i="2"/>
  <c r="J39" i="2"/>
  <c r="K39" i="2"/>
  <c r="L39" i="2"/>
  <c r="M39" i="2"/>
  <c r="N39" i="2"/>
  <c r="O39" i="2"/>
  <c r="P39" i="2"/>
  <c r="E34" i="2"/>
  <c r="F34" i="2"/>
  <c r="G34" i="2"/>
  <c r="H34" i="2"/>
  <c r="I34" i="2"/>
  <c r="J34" i="2"/>
  <c r="K34" i="2"/>
  <c r="L34" i="2"/>
  <c r="M34" i="2"/>
  <c r="N34" i="2"/>
  <c r="O34" i="2"/>
  <c r="P34" i="2"/>
  <c r="E25" i="2"/>
  <c r="F25" i="2"/>
  <c r="G25" i="2"/>
  <c r="H25" i="2"/>
  <c r="I25" i="2"/>
  <c r="J25" i="2"/>
  <c r="K25" i="2"/>
  <c r="L25" i="2"/>
  <c r="M25" i="2"/>
  <c r="N25" i="2"/>
  <c r="N35" i="2" s="1"/>
  <c r="O25" i="2"/>
  <c r="P25" i="2"/>
  <c r="E20" i="2"/>
  <c r="F20" i="2"/>
  <c r="G20" i="2"/>
  <c r="H20" i="2"/>
  <c r="I20" i="2"/>
  <c r="J20" i="2"/>
  <c r="K20" i="2"/>
  <c r="L20" i="2"/>
  <c r="M20" i="2"/>
  <c r="N20" i="2"/>
  <c r="O20" i="2"/>
  <c r="P20" i="2"/>
  <c r="E16" i="2"/>
  <c r="F16" i="2"/>
  <c r="G16" i="2"/>
  <c r="H16" i="2"/>
  <c r="I16" i="2"/>
  <c r="J16" i="2"/>
  <c r="K16" i="2"/>
  <c r="L16" i="2"/>
  <c r="M16" i="2"/>
  <c r="N16" i="2"/>
  <c r="O16" i="2"/>
  <c r="P16" i="2"/>
  <c r="K35" i="2" l="1"/>
  <c r="I82" i="2"/>
  <c r="I35" i="2"/>
  <c r="O35" i="2"/>
  <c r="E35" i="2"/>
  <c r="M82" i="2"/>
  <c r="L82" i="2"/>
  <c r="J35" i="2"/>
  <c r="D16" i="2"/>
  <c r="F82" i="2"/>
  <c r="G82" i="2"/>
  <c r="J82" i="2"/>
  <c r="N82" i="2"/>
  <c r="N83" i="2" s="1"/>
  <c r="H82" i="2"/>
  <c r="K82" i="2"/>
  <c r="P82" i="2"/>
  <c r="E82" i="2"/>
  <c r="O82" i="2"/>
  <c r="P35" i="2"/>
  <c r="L35" i="2"/>
  <c r="F35" i="2"/>
  <c r="M35" i="2"/>
  <c r="M83" i="2" s="1"/>
  <c r="G35" i="2"/>
  <c r="H35" i="2"/>
  <c r="I83" i="2"/>
  <c r="E83" i="2" l="1"/>
  <c r="O83" i="2"/>
  <c r="P83" i="2"/>
  <c r="G83" i="2"/>
  <c r="K83" i="2"/>
  <c r="J83" i="2"/>
  <c r="L83" i="2"/>
  <c r="F83" i="2"/>
  <c r="H83" i="2"/>
  <c r="D81" i="2"/>
  <c r="D60" i="2"/>
  <c r="D58" i="2"/>
  <c r="D52" i="2"/>
  <c r="D48" i="2"/>
  <c r="D42" i="2"/>
  <c r="D39" i="2"/>
  <c r="D34" i="2"/>
  <c r="D25" i="2"/>
  <c r="D20" i="2"/>
  <c r="D35" i="2" l="1"/>
  <c r="D82" i="2"/>
  <c r="D83" i="2" l="1"/>
</calcChain>
</file>

<file path=xl/sharedStrings.xml><?xml version="1.0" encoding="utf-8"?>
<sst xmlns="http://schemas.openxmlformats.org/spreadsheetml/2006/main" count="360" uniqueCount="205">
  <si>
    <t>Rapport</t>
  </si>
  <si>
    <t>Resultatrapport</t>
  </si>
  <si>
    <t>Firma</t>
  </si>
  <si>
    <t>Tromsø Håndballklubb</t>
  </si>
  <si>
    <t>Søkekriterie</t>
  </si>
  <si>
    <t>Fra dato</t>
  </si>
  <si>
    <t>2022-01-01</t>
  </si>
  <si>
    <t/>
  </si>
  <si>
    <t>Til dato</t>
  </si>
  <si>
    <t>2022-12-31</t>
  </si>
  <si>
    <t>Datotype</t>
  </si>
  <si>
    <t>Dato</t>
  </si>
  <si>
    <t>Visning</t>
  </si>
  <si>
    <t>Måned</t>
  </si>
  <si>
    <t>Kontonr</t>
  </si>
  <si>
    <t>Kontonavn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</si>
  <si>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</si>
  <si>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</si>
  <si>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</si>
  <si>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</si>
  <si>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</si>
  <si>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</si>
  <si>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</si>
  <si>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</si>
  <si>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</si>
  <si>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</si>
  <si>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</si>
  <si>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</si>
  <si>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Totalt</t>
  </si>
  <si>
    <t>3100</t>
  </si>
  <si>
    <t>Viderefakturering utgiftsfordeling</t>
  </si>
  <si>
    <t>3120</t>
  </si>
  <si>
    <t>Sponsormidler</t>
  </si>
  <si>
    <t>3210</t>
  </si>
  <si>
    <t>Salgsinntekter Kiosk og Kafè</t>
  </si>
  <si>
    <t>3220</t>
  </si>
  <si>
    <t>Dugnadsinntekter</t>
  </si>
  <si>
    <t>3440</t>
  </si>
  <si>
    <t>Andre tilskudd</t>
  </si>
  <si>
    <t>3441</t>
  </si>
  <si>
    <t>Grasrotandelen</t>
  </si>
  <si>
    <t>3442</t>
  </si>
  <si>
    <t>Momskompensasjon</t>
  </si>
  <si>
    <t>3443</t>
  </si>
  <si>
    <t>LAM- Lokale aktivitetsmidler</t>
  </si>
  <si>
    <t>3900</t>
  </si>
  <si>
    <t>Annen driftsrelatert inntekt</t>
  </si>
  <si>
    <t>3920</t>
  </si>
  <si>
    <t>Medlemskontingenter/treningsavgifter</t>
  </si>
  <si>
    <t>3940</t>
  </si>
  <si>
    <t>Egenandeler</t>
  </si>
  <si>
    <t>3950</t>
  </si>
  <si>
    <t>Turneringsinntekter etc.</t>
  </si>
  <si>
    <t>3960</t>
  </si>
  <si>
    <t>Lotteri, bingo etc.</t>
  </si>
  <si>
    <t>3990</t>
  </si>
  <si>
    <t>Andre inntekter</t>
  </si>
  <si>
    <t>Sum inntekter</t>
  </si>
  <si>
    <t>4300</t>
  </si>
  <si>
    <t>Varekjøp kiosk/kafe</t>
  </si>
  <si>
    <t>4320</t>
  </si>
  <si>
    <t>Varekjøp dugnad</t>
  </si>
  <si>
    <t>4350</t>
  </si>
  <si>
    <t>Kostnader egne arrangement</t>
  </si>
  <si>
    <t>Sum vare/materialkostnad</t>
  </si>
  <si>
    <t>Dekningsbidrag</t>
  </si>
  <si>
    <t>5000</t>
  </si>
  <si>
    <t>Lønn til ansatte</t>
  </si>
  <si>
    <t>5010</t>
  </si>
  <si>
    <t>Lønn til ansatte, ikke AGA</t>
  </si>
  <si>
    <t>5092</t>
  </si>
  <si>
    <t>Periodisering feriepenger</t>
  </si>
  <si>
    <t>5100</t>
  </si>
  <si>
    <t>Honorar Trenere, innberettet</t>
  </si>
  <si>
    <t>Sum lønnskostnader</t>
  </si>
  <si>
    <t>5400</t>
  </si>
  <si>
    <t>Arbeidsgiveravgift</t>
  </si>
  <si>
    <t>5401</t>
  </si>
  <si>
    <t>Arbeidsgiveravgift av påløpt ferielønn</t>
  </si>
  <si>
    <t>5500</t>
  </si>
  <si>
    <t>Annen kostnadsgodtgjørelse</t>
  </si>
  <si>
    <t>5560</t>
  </si>
  <si>
    <t>Dommerutgifter. utgiftsgodtgjørelse</t>
  </si>
  <si>
    <t>5561</t>
  </si>
  <si>
    <t>Trenerugifter, honorar</t>
  </si>
  <si>
    <t>5562</t>
  </si>
  <si>
    <t>Musikk hjemmekamp</t>
  </si>
  <si>
    <t>5900</t>
  </si>
  <si>
    <t>Gave til ansatte, fradragsberettiget</t>
  </si>
  <si>
    <t>5990</t>
  </si>
  <si>
    <t>Annen personalkostnad</t>
  </si>
  <si>
    <t>Sum annen personalkostnad</t>
  </si>
  <si>
    <t>Sum personalkostnader</t>
  </si>
  <si>
    <t>Sum avskrivninger</t>
  </si>
  <si>
    <t>Sum frakt/transport ved salg</t>
  </si>
  <si>
    <t>Sum kostnader ved produksjon</t>
  </si>
  <si>
    <t>6300</t>
  </si>
  <si>
    <t>Leie lokaler/Haller</t>
  </si>
  <si>
    <t>6370</t>
  </si>
  <si>
    <t>Vakthold</t>
  </si>
  <si>
    <t>6390</t>
  </si>
  <si>
    <t>Annen kostnad lokaler</t>
  </si>
  <si>
    <t>Sum kostnader lokaler</t>
  </si>
  <si>
    <t>6420</t>
  </si>
  <si>
    <t>Leie datasystemer</t>
  </si>
  <si>
    <t>6490</t>
  </si>
  <si>
    <t>Annen leiekostnad</t>
  </si>
  <si>
    <t>Sum leiekostnader maskiner/inventar</t>
  </si>
  <si>
    <t>6540</t>
  </si>
  <si>
    <t>Inventar</t>
  </si>
  <si>
    <t>6550</t>
  </si>
  <si>
    <t>Driftsmateriale</t>
  </si>
  <si>
    <t>6560</t>
  </si>
  <si>
    <t>Rekvisita, førstehjelpsutstyr etc.</t>
  </si>
  <si>
    <t>6570</t>
  </si>
  <si>
    <t>Premier</t>
  </si>
  <si>
    <t>6580</t>
  </si>
  <si>
    <t>Idrettsutstyr, drakter etc.</t>
  </si>
  <si>
    <t>Sum kostnadsført verktøy/inventar mv</t>
  </si>
  <si>
    <t>Sum reparasjon og vedlikehold</t>
  </si>
  <si>
    <t>6705</t>
  </si>
  <si>
    <t>Honorar regnskap</t>
  </si>
  <si>
    <t>6780</t>
  </si>
  <si>
    <t>Treningssenter</t>
  </si>
  <si>
    <t>6790</t>
  </si>
  <si>
    <t>Annen fremmed tjeneste</t>
  </si>
  <si>
    <t>Sum fremmedtjenester</t>
  </si>
  <si>
    <t>6810</t>
  </si>
  <si>
    <t>Data/EDB kostnad</t>
  </si>
  <si>
    <t>6820</t>
  </si>
  <si>
    <t>Trykksak</t>
  </si>
  <si>
    <t>6860</t>
  </si>
  <si>
    <t>Møte, kurs, oppdatering o.l</t>
  </si>
  <si>
    <t>6861</t>
  </si>
  <si>
    <t>Utdanning trenere</t>
  </si>
  <si>
    <t>6862</t>
  </si>
  <si>
    <t>Utdanning dommere</t>
  </si>
  <si>
    <t>Sum kontorkostnader</t>
  </si>
  <si>
    <t>6900</t>
  </si>
  <si>
    <t>Telefon</t>
  </si>
  <si>
    <t>Sum telefon porto mv</t>
  </si>
  <si>
    <t>7140</t>
  </si>
  <si>
    <t>Reisekostnad, ikke oppgavepliktig</t>
  </si>
  <si>
    <t>7141</t>
  </si>
  <si>
    <t>Flyreiser</t>
  </si>
  <si>
    <t>7142</t>
  </si>
  <si>
    <t>Bussreiser, Tog, Båt, Taxi</t>
  </si>
  <si>
    <t>7144</t>
  </si>
  <si>
    <t>Hotell og overnatting</t>
  </si>
  <si>
    <t>7145</t>
  </si>
  <si>
    <t>Leie bil- andre reisekostnader</t>
  </si>
  <si>
    <t>7162</t>
  </si>
  <si>
    <t>Bevertning</t>
  </si>
  <si>
    <t>7190</t>
  </si>
  <si>
    <t>7195</t>
  </si>
  <si>
    <t>Reisekostnad dommere</t>
  </si>
  <si>
    <t>7320</t>
  </si>
  <si>
    <t>Reklamekostnad</t>
  </si>
  <si>
    <t>7400</t>
  </si>
  <si>
    <t>Kontingent, fradragsberettiget</t>
  </si>
  <si>
    <t>7410</t>
  </si>
  <si>
    <t>Påmelding serier, turneringer, samlinger etc.</t>
  </si>
  <si>
    <t>7415</t>
  </si>
  <si>
    <t>Trenerlisens</t>
  </si>
  <si>
    <t>7416</t>
  </si>
  <si>
    <t>Overgang spillere</t>
  </si>
  <si>
    <t>7420</t>
  </si>
  <si>
    <t>Gave, fradragsberettiget</t>
  </si>
  <si>
    <t>7450</t>
  </si>
  <si>
    <t>Dommerkostnader</t>
  </si>
  <si>
    <t>7500</t>
  </si>
  <si>
    <t>Forsikringspremie</t>
  </si>
  <si>
    <t>7600</t>
  </si>
  <si>
    <t>Lisensavgift</t>
  </si>
  <si>
    <t>7740</t>
  </si>
  <si>
    <t>Øreavrunding</t>
  </si>
  <si>
    <t>7770</t>
  </si>
  <si>
    <t>Bank og kortgebyr</t>
  </si>
  <si>
    <t>7790</t>
  </si>
  <si>
    <t>Annen kostnad, fradragsberettiget</t>
  </si>
  <si>
    <t>Sum andre driftskostnader</t>
  </si>
  <si>
    <t>Sum driftskostnader</t>
  </si>
  <si>
    <t>Driftresultat</t>
  </si>
  <si>
    <t>8150</t>
  </si>
  <si>
    <t>Annen rentekostnad</t>
  </si>
  <si>
    <t>Sum finansposter</t>
  </si>
  <si>
    <t>Sum betalbar skatt og EO poster</t>
  </si>
  <si>
    <t>Finansposter</t>
  </si>
  <si>
    <t>Periodens resultat før disponeringer</t>
  </si>
  <si>
    <t>Sum disponeringer</t>
  </si>
  <si>
    <t>Disponeringer</t>
  </si>
  <si>
    <t>Periodens resultat</t>
  </si>
  <si>
    <t>Budsjett 2023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</si>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</sst>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theme="1"/>
      <name val="Calibri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1" fontId="0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">
    <xf numFmtId="1" fontId="0" fillId="0" borderId="0" xfId="0"/>
    <xf numFmtId="1" fontId="2" fillId="0" borderId="0" xfId="0" applyFont="1"/>
    <xf numFmtId="164" fontId="0" fillId="0" borderId="0" xfId="1" applyNumberFormat="1" applyFont="1" applyAlignment="1"/>
    <xf numFmtId="3" fontId="2" fillId="0" borderId="0" xfId="1" applyNumberFormat="1" applyFont="1" applyAlignment="1"/>
    <xf numFmtId="3" fontId="0" fillId="0" borderId="0" xfId="1" applyNumberFormat="1" applyFont="1" applyAlignment="1"/>
    <xf numFmtId="49" fontId="5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164" fontId="2" fillId="0" borderId="0" xfId="1" applyNumberFormat="1" applyFont="1" applyAlignment="1"/>
  </cellXfs>
  <cellStyles count="4">
    <cellStyle name="Comma" xfId="1" builtinId="3"/>
    <cellStyle name="K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2"/>
  <sheetViews>
    <sheetView tabSelected="1" topLeftCell="A12" zoomScaleNormal="100" workbookViewId="0">
      <selection activeCell="I11" sqref="I11"/>
    </sheetView>
  </sheetViews>
  <sheetFormatPr baseColWidth="10" defaultColWidth="14.5" defaultRowHeight="15" customHeight="1" x14ac:dyDescent="0.15"/>
  <cols>
    <col min="3" max="15" width="14.5" style="2"/>
  </cols>
  <sheetData>
    <row r="1" spans="1:16" ht="15" customHeight="1" x14ac:dyDescent="0.2">
      <c r="A1" s="1" t="s">
        <v>0</v>
      </c>
      <c r="B1" s="1" t="s">
        <v>1</v>
      </c>
    </row>
    <row r="2" spans="1:16" ht="15" customHeight="1" x14ac:dyDescent="0.2">
      <c r="A2" s="1" t="s">
        <v>2</v>
      </c>
      <c r="B2" s="1" t="s">
        <v>3</v>
      </c>
    </row>
    <row r="3" spans="1:16" ht="15" customHeight="1" x14ac:dyDescent="0.2">
      <c r="A3" s="1" t="s">
        <v>4</v>
      </c>
      <c r="B3" s="1" t="s">
        <v>5</v>
      </c>
      <c r="C3" s="8" t="s">
        <v>6</v>
      </c>
    </row>
    <row r="4" spans="1:16" ht="15" customHeight="1" x14ac:dyDescent="0.2">
      <c r="A4" s="1" t="s">
        <v>7</v>
      </c>
      <c r="B4" s="1" t="s">
        <v>8</v>
      </c>
      <c r="C4" s="8" t="s">
        <v>9</v>
      </c>
    </row>
    <row r="5" spans="1:16" ht="15" customHeight="1" x14ac:dyDescent="0.2">
      <c r="A5" s="1" t="s">
        <v>7</v>
      </c>
      <c r="B5" s="1" t="s">
        <v>10</v>
      </c>
      <c r="C5" s="8" t="s">
        <v>11</v>
      </c>
    </row>
    <row r="6" spans="1:16" ht="15" customHeight="1" x14ac:dyDescent="0.2">
      <c r="A6" s="1" t="s">
        <v>7</v>
      </c>
      <c r="B6" s="1" t="s">
        <v>12</v>
      </c>
      <c r="C6" s="8" t="s">
        <v>13</v>
      </c>
    </row>
    <row r="7" spans="1:16" ht="15" customHeight="1" x14ac:dyDescent="0.2">
      <c r="A7" s="1" t="s">
        <v>14</v>
      </c>
      <c r="B7" s="1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8" t="s">
        <v>25</v>
      </c>
      <c r="M7" s="8" t="s">
        <v>26</v>
      </c>
      <c r="N7" s="8" t="s">
        <v>27</v>
      </c>
      <c r="O7" s="8" t="s">
        <v>28</v>
      </c>
      <c r="P7" s="1"/>
    </row>
    <row r="8" spans="1:16" ht="15" customHeight="1" x14ac:dyDescent="0.2">
      <c r="A8" s="1" t="s">
        <v>29</v>
      </c>
      <c r="B8" s="1" t="s">
        <v>30</v>
      </c>
      <c r="C8" s="8">
        <v>0</v>
      </c>
      <c r="D8" s="8">
        <v>0</v>
      </c>
      <c r="E8" s="8">
        <v>-8748</v>
      </c>
      <c r="F8" s="8">
        <v>0</v>
      </c>
      <c r="G8" s="8">
        <v>0</v>
      </c>
      <c r="H8" s="8">
        <v>0</v>
      </c>
      <c r="I8" s="8">
        <v>0</v>
      </c>
      <c r="J8" s="8">
        <v>-25800</v>
      </c>
      <c r="K8" s="8">
        <v>0</v>
      </c>
      <c r="L8" s="8">
        <v>0</v>
      </c>
      <c r="M8" s="8">
        <v>0</v>
      </c>
      <c r="N8" s="8">
        <v>0</v>
      </c>
      <c r="O8" s="8">
        <v>-34548</v>
      </c>
    </row>
    <row r="9" spans="1:16" ht="15" customHeight="1" x14ac:dyDescent="0.2">
      <c r="A9" s="1" t="s">
        <v>31</v>
      </c>
      <c r="B9" s="1" t="s">
        <v>32</v>
      </c>
      <c r="C9" s="8">
        <v>-34000</v>
      </c>
      <c r="D9" s="8">
        <v>-10000</v>
      </c>
      <c r="E9" s="8">
        <v>0</v>
      </c>
      <c r="F9" s="8">
        <v>-30000</v>
      </c>
      <c r="G9" s="8">
        <v>-21000</v>
      </c>
      <c r="H9" s="8">
        <v>0</v>
      </c>
      <c r="I9" s="8">
        <v>-35000</v>
      </c>
      <c r="J9" s="8">
        <v>-10000</v>
      </c>
      <c r="K9" s="8">
        <v>-397500</v>
      </c>
      <c r="L9" s="8">
        <v>-30000</v>
      </c>
      <c r="M9" s="8">
        <v>-3750</v>
      </c>
      <c r="N9" s="8">
        <v>-168700</v>
      </c>
      <c r="O9" s="8">
        <v>-739950</v>
      </c>
    </row>
    <row r="10" spans="1:16" ht="15" customHeight="1" x14ac:dyDescent="0.2">
      <c r="A10" s="1" t="s">
        <v>33</v>
      </c>
      <c r="B10" s="1" t="s">
        <v>34</v>
      </c>
      <c r="C10" s="8">
        <v>-10729</v>
      </c>
      <c r="D10" s="8">
        <v>-18226</v>
      </c>
      <c r="E10" s="8">
        <v>-27911</v>
      </c>
      <c r="F10" s="8">
        <v>-129389</v>
      </c>
      <c r="G10" s="8">
        <v>-14473</v>
      </c>
      <c r="H10" s="8">
        <v>0</v>
      </c>
      <c r="I10" s="8">
        <v>0</v>
      </c>
      <c r="J10" s="8">
        <v>-948</v>
      </c>
      <c r="K10" s="8">
        <v>-35092</v>
      </c>
      <c r="L10" s="8">
        <v>-56816</v>
      </c>
      <c r="M10" s="8">
        <v>-87727</v>
      </c>
      <c r="N10" s="8">
        <v>-41048</v>
      </c>
      <c r="O10" s="8">
        <v>-422360</v>
      </c>
    </row>
    <row r="11" spans="1:16" ht="15" customHeight="1" x14ac:dyDescent="0.2">
      <c r="A11" s="1" t="s">
        <v>35</v>
      </c>
      <c r="B11" s="1" t="s">
        <v>36</v>
      </c>
      <c r="C11" s="8">
        <v>-41064</v>
      </c>
      <c r="D11" s="8">
        <v>-83256</v>
      </c>
      <c r="E11" s="8">
        <v>-36273</v>
      </c>
      <c r="F11" s="8">
        <v>-66972</v>
      </c>
      <c r="G11" s="8">
        <v>-47454</v>
      </c>
      <c r="H11" s="8">
        <v>-22200</v>
      </c>
      <c r="I11" s="8">
        <v>-37000</v>
      </c>
      <c r="J11" s="8">
        <v>-42728</v>
      </c>
      <c r="K11" s="8">
        <v>-196323</v>
      </c>
      <c r="L11" s="8">
        <v>-146258</v>
      </c>
      <c r="M11" s="8">
        <v>-726516</v>
      </c>
      <c r="N11" s="8">
        <v>-88501</v>
      </c>
      <c r="O11" s="8">
        <v>-1534545</v>
      </c>
    </row>
    <row r="12" spans="1:16" ht="15" customHeight="1" x14ac:dyDescent="0.2">
      <c r="A12" s="1" t="s">
        <v>37</v>
      </c>
      <c r="B12" s="1" t="s">
        <v>38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-8000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-8000</v>
      </c>
    </row>
    <row r="13" spans="1:16" ht="15" customHeight="1" x14ac:dyDescent="0.2">
      <c r="A13" s="1" t="s">
        <v>39</v>
      </c>
      <c r="B13" s="1" t="s">
        <v>40</v>
      </c>
      <c r="C13" s="8">
        <v>-18780</v>
      </c>
      <c r="D13" s="8">
        <v>0</v>
      </c>
      <c r="E13" s="8">
        <v>0</v>
      </c>
      <c r="F13" s="8">
        <v>0</v>
      </c>
      <c r="G13" s="8">
        <v>-20636</v>
      </c>
      <c r="H13" s="8">
        <v>0</v>
      </c>
      <c r="I13" s="8">
        <v>0</v>
      </c>
      <c r="J13" s="8">
        <v>0</v>
      </c>
      <c r="K13" s="8">
        <v>-22217</v>
      </c>
      <c r="L13" s="8">
        <v>0</v>
      </c>
      <c r="M13" s="8">
        <v>0</v>
      </c>
      <c r="N13" s="8">
        <v>0</v>
      </c>
      <c r="O13" s="8">
        <v>-61633</v>
      </c>
    </row>
    <row r="14" spans="1:16" ht="15" customHeight="1" x14ac:dyDescent="0.2">
      <c r="A14" s="1" t="s">
        <v>41</v>
      </c>
      <c r="B14" s="1" t="s">
        <v>42</v>
      </c>
      <c r="C14" s="8">
        <v>0</v>
      </c>
      <c r="D14" s="8">
        <v>0</v>
      </c>
      <c r="E14" s="8">
        <v>0</v>
      </c>
      <c r="F14" s="8">
        <v>-448000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-296428</v>
      </c>
      <c r="O14" s="8">
        <v>-744428</v>
      </c>
    </row>
    <row r="15" spans="1:16" ht="15" customHeight="1" x14ac:dyDescent="0.2">
      <c r="A15" s="1" t="s">
        <v>43</v>
      </c>
      <c r="B15" s="1" t="s">
        <v>44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-50000</v>
      </c>
      <c r="M15" s="8">
        <v>0</v>
      </c>
      <c r="N15" s="8">
        <v>0</v>
      </c>
      <c r="O15" s="8">
        <v>-50000</v>
      </c>
    </row>
    <row r="16" spans="1:16" ht="15" customHeight="1" x14ac:dyDescent="0.2">
      <c r="A16" s="1" t="s">
        <v>45</v>
      </c>
      <c r="B16" s="1" t="s">
        <v>46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-393</v>
      </c>
      <c r="L16" s="8">
        <v>0</v>
      </c>
      <c r="M16" s="8">
        <v>0</v>
      </c>
      <c r="N16" s="8">
        <v>0</v>
      </c>
      <c r="O16" s="8">
        <v>-393</v>
      </c>
    </row>
    <row r="17" spans="1:16" ht="15" customHeight="1" x14ac:dyDescent="0.2">
      <c r="A17" s="1" t="s">
        <v>47</v>
      </c>
      <c r="B17" s="1" t="s">
        <v>48</v>
      </c>
      <c r="C17" s="8">
        <v>-29786</v>
      </c>
      <c r="D17" s="8">
        <v>-7198</v>
      </c>
      <c r="E17" s="8">
        <v>-71095</v>
      </c>
      <c r="F17" s="8">
        <v>-179059</v>
      </c>
      <c r="G17" s="8">
        <v>-19879</v>
      </c>
      <c r="H17" s="8">
        <v>-10456</v>
      </c>
      <c r="I17" s="8">
        <v>0</v>
      </c>
      <c r="J17" s="8">
        <v>-14076</v>
      </c>
      <c r="K17" s="8">
        <v>-112111</v>
      </c>
      <c r="L17" s="8">
        <v>-9925</v>
      </c>
      <c r="M17" s="8">
        <v>-153073</v>
      </c>
      <c r="N17" s="8">
        <v>-85403</v>
      </c>
      <c r="O17" s="8">
        <v>-692061</v>
      </c>
    </row>
    <row r="18" spans="1:16" ht="15" customHeight="1" x14ac:dyDescent="0.2">
      <c r="A18" s="1" t="s">
        <v>49</v>
      </c>
      <c r="B18" s="1" t="s">
        <v>50</v>
      </c>
      <c r="C18" s="8">
        <v>-15210</v>
      </c>
      <c r="D18" s="8">
        <v>-52946</v>
      </c>
      <c r="E18" s="8">
        <v>-92000</v>
      </c>
      <c r="F18" s="8">
        <v>-68632</v>
      </c>
      <c r="G18" s="8">
        <v>-52611</v>
      </c>
      <c r="H18" s="8">
        <v>-75125</v>
      </c>
      <c r="I18" s="8">
        <v>-2100</v>
      </c>
      <c r="J18" s="8">
        <v>-48436</v>
      </c>
      <c r="K18" s="8">
        <v>-79732</v>
      </c>
      <c r="L18" s="8">
        <v>-92723</v>
      </c>
      <c r="M18" s="8">
        <v>-101225</v>
      </c>
      <c r="N18" s="8">
        <v>-46315</v>
      </c>
      <c r="O18" s="8">
        <v>-727053</v>
      </c>
    </row>
    <row r="19" spans="1:16" ht="15" customHeight="1" x14ac:dyDescent="0.2">
      <c r="A19" s="1" t="s">
        <v>51</v>
      </c>
      <c r="B19" s="1" t="s">
        <v>52</v>
      </c>
      <c r="C19" s="8">
        <v>-38400</v>
      </c>
      <c r="D19" s="8">
        <v>7400</v>
      </c>
      <c r="E19" s="8">
        <v>0</v>
      </c>
      <c r="F19" s="8">
        <v>0</v>
      </c>
      <c r="G19" s="8">
        <v>12000</v>
      </c>
      <c r="H19" s="8">
        <v>0</v>
      </c>
      <c r="I19" s="8">
        <v>0</v>
      </c>
      <c r="J19" s="8">
        <v>0</v>
      </c>
      <c r="K19" s="8">
        <v>0</v>
      </c>
      <c r="L19" s="8">
        <v>-4000</v>
      </c>
      <c r="M19" s="8">
        <v>0</v>
      </c>
      <c r="N19" s="8">
        <v>0</v>
      </c>
      <c r="O19" s="8">
        <v>-23000</v>
      </c>
    </row>
    <row r="20" spans="1:16" ht="15" customHeight="1" x14ac:dyDescent="0.2">
      <c r="A20" s="1" t="s">
        <v>53</v>
      </c>
      <c r="B20" s="1" t="s">
        <v>54</v>
      </c>
      <c r="C20" s="8">
        <v>-7547</v>
      </c>
      <c r="D20" s="8">
        <v>-7547</v>
      </c>
      <c r="E20" s="8">
        <v>-7547</v>
      </c>
      <c r="F20" s="8">
        <v>0</v>
      </c>
      <c r="G20" s="8">
        <v>0</v>
      </c>
      <c r="H20" s="8">
        <v>0</v>
      </c>
      <c r="I20" s="8">
        <v>0</v>
      </c>
      <c r="J20" s="8">
        <v>-28194</v>
      </c>
      <c r="K20" s="8">
        <v>0</v>
      </c>
      <c r="L20" s="8">
        <v>-25392</v>
      </c>
      <c r="M20" s="8">
        <v>0</v>
      </c>
      <c r="N20" s="8">
        <v>-28561</v>
      </c>
      <c r="O20" s="8">
        <v>-104789</v>
      </c>
    </row>
    <row r="21" spans="1:16" ht="15" customHeight="1" x14ac:dyDescent="0.2">
      <c r="A21" s="1" t="s">
        <v>55</v>
      </c>
      <c r="B21" s="1" t="s">
        <v>56</v>
      </c>
      <c r="C21" s="8">
        <v>0</v>
      </c>
      <c r="D21" s="8">
        <v>-2093</v>
      </c>
      <c r="E21" s="8">
        <v>-49102</v>
      </c>
      <c r="F21" s="8">
        <v>-1356</v>
      </c>
      <c r="G21" s="8">
        <v>-3735</v>
      </c>
      <c r="H21" s="8">
        <v>0</v>
      </c>
      <c r="I21" s="8">
        <v>-503</v>
      </c>
      <c r="J21" s="8">
        <v>0</v>
      </c>
      <c r="K21" s="8">
        <v>-10376</v>
      </c>
      <c r="L21" s="8">
        <v>-21104</v>
      </c>
      <c r="M21" s="8">
        <v>0</v>
      </c>
      <c r="N21" s="8">
        <v>0</v>
      </c>
      <c r="O21" s="8">
        <v>-88269</v>
      </c>
    </row>
    <row r="22" spans="1:16" ht="15" customHeight="1" x14ac:dyDescent="0.2">
      <c r="B22" s="1" t="s">
        <v>57</v>
      </c>
      <c r="C22" s="8">
        <v>-195516</v>
      </c>
      <c r="D22" s="8">
        <v>-173866</v>
      </c>
      <c r="E22" s="8">
        <v>-292677</v>
      </c>
      <c r="F22" s="8">
        <v>-923408</v>
      </c>
      <c r="G22" s="8">
        <v>-167787</v>
      </c>
      <c r="H22" s="8">
        <v>-107781</v>
      </c>
      <c r="I22" s="8">
        <v>-82603</v>
      </c>
      <c r="J22" s="8">
        <v>-170182</v>
      </c>
      <c r="K22" s="8">
        <v>-853743</v>
      </c>
      <c r="L22" s="8">
        <v>-436218</v>
      </c>
      <c r="M22" s="8">
        <v>-1072291</v>
      </c>
      <c r="N22" s="8">
        <v>-754957</v>
      </c>
      <c r="O22" s="8">
        <v>-5231029</v>
      </c>
      <c r="P22" s="1"/>
    </row>
    <row r="23" spans="1:16" ht="15" customHeight="1" x14ac:dyDescent="0.2">
      <c r="A23" s="1" t="s">
        <v>58</v>
      </c>
      <c r="B23" s="1" t="s">
        <v>59</v>
      </c>
      <c r="C23" s="8">
        <v>1318</v>
      </c>
      <c r="D23" s="8">
        <v>6119</v>
      </c>
      <c r="E23" s="8">
        <v>7064</v>
      </c>
      <c r="F23" s="8">
        <v>20004</v>
      </c>
      <c r="G23" s="8">
        <v>1521</v>
      </c>
      <c r="H23" s="8">
        <v>0</v>
      </c>
      <c r="I23" s="8">
        <v>0</v>
      </c>
      <c r="J23" s="8">
        <v>0</v>
      </c>
      <c r="K23" s="8">
        <v>14608</v>
      </c>
      <c r="L23" s="8">
        <v>18163</v>
      </c>
      <c r="M23" s="8">
        <v>0</v>
      </c>
      <c r="N23" s="8">
        <v>1199</v>
      </c>
      <c r="O23" s="8">
        <v>69996</v>
      </c>
    </row>
    <row r="24" spans="1:16" ht="15" customHeight="1" x14ac:dyDescent="0.2">
      <c r="A24" s="1" t="s">
        <v>60</v>
      </c>
      <c r="B24" s="1" t="s">
        <v>61</v>
      </c>
      <c r="C24" s="8">
        <v>0</v>
      </c>
      <c r="D24" s="8">
        <v>40924</v>
      </c>
      <c r="E24" s="8">
        <v>0</v>
      </c>
      <c r="F24" s="8">
        <v>12368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460988</v>
      </c>
      <c r="N24" s="8">
        <v>0</v>
      </c>
      <c r="O24" s="8">
        <v>514280</v>
      </c>
    </row>
    <row r="25" spans="1:16" ht="15" customHeight="1" x14ac:dyDescent="0.2">
      <c r="A25" s="1" t="s">
        <v>62</v>
      </c>
      <c r="B25" s="1" t="s">
        <v>63</v>
      </c>
      <c r="C25" s="8">
        <v>0</v>
      </c>
      <c r="D25" s="8">
        <v>0</v>
      </c>
      <c r="E25" s="8">
        <v>0</v>
      </c>
      <c r="F25" s="8">
        <v>24016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24016</v>
      </c>
    </row>
    <row r="26" spans="1:16" ht="15" customHeight="1" x14ac:dyDescent="0.2">
      <c r="B26" s="1" t="s">
        <v>64</v>
      </c>
      <c r="C26" s="8">
        <v>1318</v>
      </c>
      <c r="D26" s="8">
        <v>47043</v>
      </c>
      <c r="E26" s="8">
        <v>7064</v>
      </c>
      <c r="F26" s="8">
        <v>56388</v>
      </c>
      <c r="G26" s="8">
        <v>1521</v>
      </c>
      <c r="H26" s="8">
        <v>0</v>
      </c>
      <c r="I26" s="8">
        <v>0</v>
      </c>
      <c r="J26" s="8">
        <v>0</v>
      </c>
      <c r="K26" s="8">
        <v>14608</v>
      </c>
      <c r="L26" s="8">
        <v>18163</v>
      </c>
      <c r="M26" s="8">
        <v>460988</v>
      </c>
      <c r="N26" s="8">
        <v>1199</v>
      </c>
      <c r="O26" s="8">
        <v>608292</v>
      </c>
      <c r="P26" s="1"/>
    </row>
    <row r="27" spans="1:16" ht="15" customHeight="1" x14ac:dyDescent="0.2">
      <c r="B27" s="1" t="s">
        <v>65</v>
      </c>
      <c r="C27" s="8">
        <v>-194198</v>
      </c>
      <c r="D27" s="8">
        <v>-126823</v>
      </c>
      <c r="E27" s="8">
        <v>-285613</v>
      </c>
      <c r="F27" s="8">
        <v>-867021</v>
      </c>
      <c r="G27" s="8">
        <v>-166266</v>
      </c>
      <c r="H27" s="8">
        <v>-107781</v>
      </c>
      <c r="I27" s="8">
        <v>-82603</v>
      </c>
      <c r="J27" s="8">
        <v>-170182</v>
      </c>
      <c r="K27" s="8">
        <v>-839135</v>
      </c>
      <c r="L27" s="8">
        <v>-418055</v>
      </c>
      <c r="M27" s="8">
        <v>-611303</v>
      </c>
      <c r="N27" s="8">
        <v>-753758</v>
      </c>
      <c r="O27" s="8">
        <v>-4622738</v>
      </c>
      <c r="P27" s="1"/>
    </row>
    <row r="28" spans="1:16" ht="15" customHeight="1" x14ac:dyDescent="0.2">
      <c r="A28" s="1" t="s">
        <v>66</v>
      </c>
      <c r="B28" s="1" t="s">
        <v>67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84000</v>
      </c>
      <c r="N28" s="8">
        <v>9000</v>
      </c>
      <c r="O28" s="8">
        <v>93000</v>
      </c>
    </row>
    <row r="29" spans="1:16" ht="15" customHeight="1" x14ac:dyDescent="0.2">
      <c r="A29" s="1" t="s">
        <v>68</v>
      </c>
      <c r="B29" s="1" t="s">
        <v>69</v>
      </c>
      <c r="C29" s="8">
        <v>9000</v>
      </c>
      <c r="D29" s="8">
        <v>9000</v>
      </c>
      <c r="E29" s="8">
        <v>9000</v>
      </c>
      <c r="F29" s="8">
        <v>9000</v>
      </c>
      <c r="G29" s="8">
        <v>9000</v>
      </c>
      <c r="H29" s="8">
        <v>3186</v>
      </c>
      <c r="I29" s="8">
        <v>9000</v>
      </c>
      <c r="J29" s="8">
        <v>9000</v>
      </c>
      <c r="K29" s="8">
        <v>9000</v>
      </c>
      <c r="L29" s="8">
        <v>27000</v>
      </c>
      <c r="M29" s="8">
        <v>15000</v>
      </c>
      <c r="N29" s="8">
        <v>15000</v>
      </c>
      <c r="O29" s="8">
        <v>132186</v>
      </c>
    </row>
    <row r="30" spans="1:16" ht="15" customHeight="1" x14ac:dyDescent="0.2">
      <c r="A30" s="1" t="s">
        <v>70</v>
      </c>
      <c r="B30" s="1" t="s">
        <v>71</v>
      </c>
      <c r="C30" s="8">
        <v>918</v>
      </c>
      <c r="D30" s="8">
        <v>918</v>
      </c>
      <c r="E30" s="8">
        <v>918</v>
      </c>
      <c r="F30" s="8">
        <v>918</v>
      </c>
      <c r="G30" s="8">
        <v>918</v>
      </c>
      <c r="H30" s="8">
        <v>325</v>
      </c>
      <c r="I30" s="8">
        <v>918</v>
      </c>
      <c r="J30" s="8">
        <v>918</v>
      </c>
      <c r="K30" s="8">
        <v>918</v>
      </c>
      <c r="L30" s="8">
        <v>2754</v>
      </c>
      <c r="M30" s="8">
        <v>10098</v>
      </c>
      <c r="N30" s="8">
        <v>2448</v>
      </c>
      <c r="O30" s="8">
        <v>22969</v>
      </c>
    </row>
    <row r="31" spans="1:16" ht="15" customHeight="1" x14ac:dyDescent="0.2">
      <c r="A31" s="1" t="s">
        <v>72</v>
      </c>
      <c r="B31" s="1" t="s">
        <v>73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8000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8000</v>
      </c>
    </row>
    <row r="32" spans="1:16" ht="15" customHeight="1" x14ac:dyDescent="0.2">
      <c r="B32" s="1" t="s">
        <v>74</v>
      </c>
      <c r="C32" s="8">
        <v>9918</v>
      </c>
      <c r="D32" s="8">
        <v>9918</v>
      </c>
      <c r="E32" s="8">
        <v>9918</v>
      </c>
      <c r="F32" s="8">
        <v>9918</v>
      </c>
      <c r="G32" s="8">
        <v>9918</v>
      </c>
      <c r="H32" s="8">
        <v>11510</v>
      </c>
      <c r="I32" s="8">
        <v>9918</v>
      </c>
      <c r="J32" s="8">
        <v>9918</v>
      </c>
      <c r="K32" s="8">
        <v>9918</v>
      </c>
      <c r="L32" s="8">
        <v>29754</v>
      </c>
      <c r="M32" s="8">
        <v>109098</v>
      </c>
      <c r="N32" s="8">
        <v>26448</v>
      </c>
      <c r="O32" s="8">
        <v>256154</v>
      </c>
      <c r="P32" s="1"/>
    </row>
    <row r="33" spans="1:16" ht="15" customHeight="1" x14ac:dyDescent="0.2">
      <c r="A33" s="1" t="s">
        <v>75</v>
      </c>
      <c r="B33" s="1" t="s">
        <v>76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6636</v>
      </c>
      <c r="N33" s="8">
        <v>711</v>
      </c>
      <c r="O33" s="8">
        <v>7347</v>
      </c>
    </row>
    <row r="34" spans="1:16" ht="15" customHeight="1" x14ac:dyDescent="0.2">
      <c r="A34" s="1" t="s">
        <v>77</v>
      </c>
      <c r="B34" s="1" t="s">
        <v>78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677</v>
      </c>
      <c r="N34" s="8">
        <v>73</v>
      </c>
      <c r="O34" s="8">
        <v>749</v>
      </c>
    </row>
    <row r="35" spans="1:16" ht="15" customHeight="1" x14ac:dyDescent="0.2">
      <c r="A35" s="1" t="s">
        <v>79</v>
      </c>
      <c r="B35" s="1" t="s">
        <v>80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10000</v>
      </c>
      <c r="K35" s="8">
        <v>0</v>
      </c>
      <c r="L35" s="8">
        <v>0</v>
      </c>
      <c r="M35" s="8">
        <v>0</v>
      </c>
      <c r="N35" s="8">
        <v>10000</v>
      </c>
      <c r="O35" s="8">
        <v>20000</v>
      </c>
    </row>
    <row r="36" spans="1:16" ht="15" customHeight="1" x14ac:dyDescent="0.2">
      <c r="A36" s="1" t="s">
        <v>81</v>
      </c>
      <c r="B36" s="1" t="s">
        <v>82</v>
      </c>
      <c r="C36" s="8">
        <v>12030</v>
      </c>
      <c r="D36" s="8">
        <v>20950</v>
      </c>
      <c r="E36" s="8">
        <v>17365</v>
      </c>
      <c r="F36" s="8">
        <v>28375</v>
      </c>
      <c r="G36" s="8">
        <v>13855</v>
      </c>
      <c r="H36" s="8">
        <v>555</v>
      </c>
      <c r="I36" s="8">
        <v>0</v>
      </c>
      <c r="J36" s="8">
        <v>0</v>
      </c>
      <c r="K36" s="8">
        <v>7775</v>
      </c>
      <c r="L36" s="8">
        <v>6020</v>
      </c>
      <c r="M36" s="8">
        <v>18470</v>
      </c>
      <c r="N36" s="8">
        <v>7180</v>
      </c>
      <c r="O36" s="8">
        <v>132575</v>
      </c>
    </row>
    <row r="37" spans="1:16" ht="15" customHeight="1" x14ac:dyDescent="0.2">
      <c r="A37" s="1" t="s">
        <v>83</v>
      </c>
      <c r="B37" s="1" t="s">
        <v>84</v>
      </c>
      <c r="C37" s="8">
        <v>0</v>
      </c>
      <c r="D37" s="8">
        <v>10000</v>
      </c>
      <c r="E37" s="8">
        <v>0</v>
      </c>
      <c r="F37" s="8">
        <v>4000</v>
      </c>
      <c r="G37" s="8">
        <v>0</v>
      </c>
      <c r="H37" s="8">
        <v>-4000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6500</v>
      </c>
      <c r="O37" s="8">
        <v>16500</v>
      </c>
    </row>
    <row r="38" spans="1:16" ht="15" customHeight="1" x14ac:dyDescent="0.2">
      <c r="A38" s="1" t="s">
        <v>85</v>
      </c>
      <c r="B38" s="1" t="s">
        <v>86</v>
      </c>
      <c r="C38" s="8">
        <v>0</v>
      </c>
      <c r="D38" s="8">
        <v>600</v>
      </c>
      <c r="E38" s="8">
        <v>600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600</v>
      </c>
      <c r="M38" s="8">
        <v>0</v>
      </c>
      <c r="N38" s="8">
        <v>0</v>
      </c>
      <c r="O38" s="8">
        <v>1800</v>
      </c>
    </row>
    <row r="39" spans="1:16" ht="15" customHeight="1" x14ac:dyDescent="0.2">
      <c r="A39" s="1" t="s">
        <v>87</v>
      </c>
      <c r="B39" s="1" t="s">
        <v>88</v>
      </c>
      <c r="C39" s="8">
        <v>0</v>
      </c>
      <c r="D39" s="8">
        <v>0</v>
      </c>
      <c r="E39" s="8">
        <v>0</v>
      </c>
      <c r="F39" s="8">
        <v>1372</v>
      </c>
      <c r="G39" s="8">
        <v>1248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1438</v>
      </c>
      <c r="O39" s="8">
        <v>4058</v>
      </c>
    </row>
    <row r="40" spans="1:16" ht="15" customHeight="1" x14ac:dyDescent="0.2">
      <c r="A40" s="1" t="s">
        <v>89</v>
      </c>
      <c r="B40" s="1" t="s">
        <v>90</v>
      </c>
      <c r="C40" s="8">
        <v>3125</v>
      </c>
      <c r="D40" s="8">
        <v>0</v>
      </c>
      <c r="E40" s="8">
        <v>0</v>
      </c>
      <c r="F40" s="8">
        <v>5225</v>
      </c>
      <c r="G40" s="8">
        <v>0</v>
      </c>
      <c r="H40" s="8">
        <v>4359</v>
      </c>
      <c r="I40" s="8">
        <v>0</v>
      </c>
      <c r="J40" s="8">
        <v>0</v>
      </c>
      <c r="K40" s="8">
        <v>1803</v>
      </c>
      <c r="L40" s="8">
        <v>561</v>
      </c>
      <c r="M40" s="8">
        <v>351</v>
      </c>
      <c r="N40" s="8">
        <v>1411</v>
      </c>
      <c r="O40" s="8">
        <v>16835</v>
      </c>
    </row>
    <row r="41" spans="1:16" ht="14" x14ac:dyDescent="0.2">
      <c r="B41" s="1" t="s">
        <v>91</v>
      </c>
      <c r="C41" s="8">
        <v>15155</v>
      </c>
      <c r="D41" s="8">
        <v>31550</v>
      </c>
      <c r="E41" s="8">
        <v>17965</v>
      </c>
      <c r="F41" s="8">
        <v>38972</v>
      </c>
      <c r="G41" s="8">
        <v>15103</v>
      </c>
      <c r="H41" s="8">
        <v>914</v>
      </c>
      <c r="I41" s="8">
        <v>0</v>
      </c>
      <c r="J41" s="8">
        <v>10000</v>
      </c>
      <c r="K41" s="8">
        <v>9578</v>
      </c>
      <c r="L41" s="8">
        <v>7181</v>
      </c>
      <c r="M41" s="8">
        <v>26134</v>
      </c>
      <c r="N41" s="8">
        <v>27313</v>
      </c>
      <c r="O41" s="8">
        <v>199864</v>
      </c>
      <c r="P41" s="1"/>
    </row>
    <row r="42" spans="1:16" ht="14" x14ac:dyDescent="0.2">
      <c r="B42" s="1" t="s">
        <v>92</v>
      </c>
      <c r="C42" s="8">
        <v>25073</v>
      </c>
      <c r="D42" s="8">
        <v>41468</v>
      </c>
      <c r="E42" s="8">
        <v>27883</v>
      </c>
      <c r="F42" s="8">
        <v>48890</v>
      </c>
      <c r="G42" s="8">
        <v>25021</v>
      </c>
      <c r="H42" s="8">
        <v>12424</v>
      </c>
      <c r="I42" s="8">
        <v>9918</v>
      </c>
      <c r="J42" s="8">
        <v>19918</v>
      </c>
      <c r="K42" s="8">
        <v>19496</v>
      </c>
      <c r="L42" s="8">
        <v>36935</v>
      </c>
      <c r="M42" s="8">
        <v>135232</v>
      </c>
      <c r="N42" s="8">
        <v>53761</v>
      </c>
      <c r="O42" s="8">
        <v>456019</v>
      </c>
      <c r="P42" s="1"/>
    </row>
    <row r="43" spans="1:16" ht="14" x14ac:dyDescent="0.2">
      <c r="B43" s="1" t="s">
        <v>93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1"/>
    </row>
    <row r="44" spans="1:16" ht="14" x14ac:dyDescent="0.2">
      <c r="B44" s="1" t="s">
        <v>94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1"/>
    </row>
    <row r="45" spans="1:16" ht="14" x14ac:dyDescent="0.2">
      <c r="B45" s="1" t="s">
        <v>95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1"/>
    </row>
    <row r="46" spans="1:16" ht="14" x14ac:dyDescent="0.2">
      <c r="A46" s="1" t="s">
        <v>96</v>
      </c>
      <c r="B46" s="1" t="s">
        <v>97</v>
      </c>
      <c r="C46" s="8">
        <v>0</v>
      </c>
      <c r="D46" s="8">
        <v>0</v>
      </c>
      <c r="E46" s="8">
        <v>0</v>
      </c>
      <c r="F46" s="8">
        <v>0</v>
      </c>
      <c r="G46" s="8">
        <v>70204</v>
      </c>
      <c r="H46" s="8">
        <v>40373</v>
      </c>
      <c r="I46" s="8">
        <v>0</v>
      </c>
      <c r="J46" s="8">
        <v>2867</v>
      </c>
      <c r="K46" s="8">
        <v>16540</v>
      </c>
      <c r="L46" s="8">
        <v>54540</v>
      </c>
      <c r="M46" s="8">
        <v>0</v>
      </c>
      <c r="N46" s="8">
        <v>2113</v>
      </c>
      <c r="O46" s="8">
        <v>186636</v>
      </c>
    </row>
    <row r="47" spans="1:16" ht="14" x14ac:dyDescent="0.2">
      <c r="A47" s="1" t="s">
        <v>98</v>
      </c>
      <c r="B47" s="1" t="s">
        <v>99</v>
      </c>
      <c r="C47" s="8">
        <v>0</v>
      </c>
      <c r="D47" s="8">
        <v>0</v>
      </c>
      <c r="E47" s="8">
        <v>0</v>
      </c>
      <c r="F47" s="8">
        <v>4050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4050</v>
      </c>
    </row>
    <row r="48" spans="1:16" ht="14" x14ac:dyDescent="0.2">
      <c r="A48" s="1" t="s">
        <v>100</v>
      </c>
      <c r="B48" s="1" t="s">
        <v>101</v>
      </c>
      <c r="C48" s="8">
        <v>3298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3298</v>
      </c>
    </row>
    <row r="49" spans="1:16" ht="14" x14ac:dyDescent="0.2">
      <c r="B49" s="1" t="s">
        <v>102</v>
      </c>
      <c r="C49" s="8">
        <v>3298</v>
      </c>
      <c r="D49" s="8">
        <v>0</v>
      </c>
      <c r="E49" s="8">
        <v>0</v>
      </c>
      <c r="F49" s="8">
        <v>4050</v>
      </c>
      <c r="G49" s="8">
        <v>70204</v>
      </c>
      <c r="H49" s="8">
        <v>40373</v>
      </c>
      <c r="I49" s="8">
        <v>0</v>
      </c>
      <c r="J49" s="8">
        <v>2867</v>
      </c>
      <c r="K49" s="8">
        <v>16540</v>
      </c>
      <c r="L49" s="8">
        <v>54540</v>
      </c>
      <c r="M49" s="8">
        <v>0</v>
      </c>
      <c r="N49" s="8">
        <v>2113</v>
      </c>
      <c r="O49" s="8">
        <v>193984</v>
      </c>
      <c r="P49" s="1"/>
    </row>
    <row r="50" spans="1:16" ht="14" x14ac:dyDescent="0.2">
      <c r="A50" s="1" t="s">
        <v>103</v>
      </c>
      <c r="B50" s="1" t="s">
        <v>104</v>
      </c>
      <c r="C50" s="8">
        <v>495</v>
      </c>
      <c r="D50" s="8">
        <v>1466</v>
      </c>
      <c r="E50" s="8">
        <v>2909</v>
      </c>
      <c r="F50" s="8">
        <v>1834</v>
      </c>
      <c r="G50" s="8">
        <v>2172</v>
      </c>
      <c r="H50" s="8">
        <v>1583</v>
      </c>
      <c r="I50" s="8">
        <v>3213</v>
      </c>
      <c r="J50" s="8">
        <v>1720</v>
      </c>
      <c r="K50" s="8">
        <v>2348</v>
      </c>
      <c r="L50" s="8">
        <v>2112</v>
      </c>
      <c r="M50" s="8">
        <v>3115</v>
      </c>
      <c r="N50" s="8">
        <v>2189</v>
      </c>
      <c r="O50" s="8">
        <v>25158</v>
      </c>
    </row>
    <row r="51" spans="1:16" ht="14" x14ac:dyDescent="0.2">
      <c r="A51" s="1" t="s">
        <v>105</v>
      </c>
      <c r="B51" s="1" t="s">
        <v>106</v>
      </c>
      <c r="C51" s="8">
        <v>2060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2060</v>
      </c>
    </row>
    <row r="52" spans="1:16" ht="14" x14ac:dyDescent="0.2">
      <c r="B52" s="1" t="s">
        <v>107</v>
      </c>
      <c r="C52" s="8">
        <v>2555</v>
      </c>
      <c r="D52" s="8">
        <v>1466</v>
      </c>
      <c r="E52" s="8">
        <v>2909</v>
      </c>
      <c r="F52" s="8">
        <v>1834</v>
      </c>
      <c r="G52" s="8">
        <v>2172</v>
      </c>
      <c r="H52" s="8">
        <v>1583</v>
      </c>
      <c r="I52" s="8">
        <v>3213</v>
      </c>
      <c r="J52" s="8">
        <v>1720</v>
      </c>
      <c r="K52" s="8">
        <v>2348</v>
      </c>
      <c r="L52" s="8">
        <v>2112</v>
      </c>
      <c r="M52" s="8">
        <v>3115</v>
      </c>
      <c r="N52" s="8">
        <v>2189</v>
      </c>
      <c r="O52" s="8">
        <v>27218</v>
      </c>
      <c r="P52" s="1"/>
    </row>
    <row r="53" spans="1:16" ht="14" x14ac:dyDescent="0.2">
      <c r="A53" s="1" t="s">
        <v>108</v>
      </c>
      <c r="B53" s="1" t="s">
        <v>109</v>
      </c>
      <c r="C53" s="8">
        <v>0</v>
      </c>
      <c r="D53" s="8">
        <v>0</v>
      </c>
      <c r="E53" s="8">
        <v>0</v>
      </c>
      <c r="F53" s="8">
        <v>2244</v>
      </c>
      <c r="G53" s="8">
        <v>0</v>
      </c>
      <c r="H53" s="8">
        <v>0</v>
      </c>
      <c r="I53" s="8">
        <v>0</v>
      </c>
      <c r="J53" s="8">
        <v>0</v>
      </c>
      <c r="K53" s="8">
        <v>4215</v>
      </c>
      <c r="L53" s="8">
        <v>0</v>
      </c>
      <c r="M53" s="8">
        <v>0</v>
      </c>
      <c r="N53" s="8">
        <v>4990</v>
      </c>
      <c r="O53" s="8">
        <v>11449</v>
      </c>
    </row>
    <row r="54" spans="1:16" ht="14" x14ac:dyDescent="0.2">
      <c r="A54" s="1" t="s">
        <v>110</v>
      </c>
      <c r="B54" s="1" t="s">
        <v>111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817</v>
      </c>
      <c r="L54" s="8">
        <v>2507</v>
      </c>
      <c r="M54" s="8">
        <v>0</v>
      </c>
      <c r="N54" s="8">
        <v>0</v>
      </c>
      <c r="O54" s="8">
        <v>3325</v>
      </c>
    </row>
    <row r="55" spans="1:16" ht="14" x14ac:dyDescent="0.2">
      <c r="A55" s="1" t="s">
        <v>112</v>
      </c>
      <c r="B55" s="1" t="s">
        <v>113</v>
      </c>
      <c r="C55" s="8">
        <v>606</v>
      </c>
      <c r="D55" s="8">
        <v>1712</v>
      </c>
      <c r="E55" s="8">
        <v>732</v>
      </c>
      <c r="F55" s="8">
        <v>5009</v>
      </c>
      <c r="G55" s="8">
        <v>465</v>
      </c>
      <c r="H55" s="8">
        <v>0</v>
      </c>
      <c r="I55" s="8">
        <v>0</v>
      </c>
      <c r="J55" s="8">
        <v>371</v>
      </c>
      <c r="K55" s="8">
        <v>1661</v>
      </c>
      <c r="L55" s="8">
        <v>0</v>
      </c>
      <c r="M55" s="8">
        <v>7405</v>
      </c>
      <c r="N55" s="8">
        <v>920</v>
      </c>
      <c r="O55" s="8">
        <v>18881</v>
      </c>
    </row>
    <row r="56" spans="1:16" ht="14" x14ac:dyDescent="0.2">
      <c r="A56" s="1" t="s">
        <v>114</v>
      </c>
      <c r="B56" s="1" t="s">
        <v>115</v>
      </c>
      <c r="C56" s="8">
        <v>0</v>
      </c>
      <c r="D56" s="8">
        <v>0</v>
      </c>
      <c r="E56" s="8">
        <v>391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391</v>
      </c>
    </row>
    <row r="57" spans="1:16" ht="14" x14ac:dyDescent="0.2">
      <c r="A57" s="1" t="s">
        <v>116</v>
      </c>
      <c r="B57" s="1" t="s">
        <v>117</v>
      </c>
      <c r="C57" s="8">
        <v>11320</v>
      </c>
      <c r="D57" s="8">
        <v>17544</v>
      </c>
      <c r="E57" s="8">
        <v>8042</v>
      </c>
      <c r="F57" s="8">
        <v>11880</v>
      </c>
      <c r="G57" s="8">
        <v>30912</v>
      </c>
      <c r="H57" s="8">
        <v>2739</v>
      </c>
      <c r="I57" s="8">
        <v>0</v>
      </c>
      <c r="J57" s="8">
        <v>32722</v>
      </c>
      <c r="K57" s="8">
        <v>81634</v>
      </c>
      <c r="L57" s="8">
        <v>17215</v>
      </c>
      <c r="M57" s="8">
        <v>9833</v>
      </c>
      <c r="N57" s="8">
        <v>7502</v>
      </c>
      <c r="O57" s="8">
        <v>231343</v>
      </c>
    </row>
    <row r="58" spans="1:16" ht="14" x14ac:dyDescent="0.2">
      <c r="B58" s="1" t="s">
        <v>118</v>
      </c>
      <c r="C58" s="8">
        <v>11926</v>
      </c>
      <c r="D58" s="8">
        <v>19256</v>
      </c>
      <c r="E58" s="8">
        <v>9165</v>
      </c>
      <c r="F58" s="8">
        <v>19133</v>
      </c>
      <c r="G58" s="8">
        <v>31377</v>
      </c>
      <c r="H58" s="8">
        <v>2739</v>
      </c>
      <c r="I58" s="8">
        <v>0</v>
      </c>
      <c r="J58" s="8">
        <v>33093</v>
      </c>
      <c r="K58" s="8">
        <v>88327</v>
      </c>
      <c r="L58" s="8">
        <v>19722</v>
      </c>
      <c r="M58" s="8">
        <v>17238</v>
      </c>
      <c r="N58" s="8">
        <v>13412</v>
      </c>
      <c r="O58" s="8">
        <v>265390</v>
      </c>
      <c r="P58" s="1"/>
    </row>
    <row r="59" spans="1:16" ht="14" x14ac:dyDescent="0.2">
      <c r="B59" s="1" t="s">
        <v>119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1"/>
    </row>
    <row r="60" spans="1:16" ht="14" x14ac:dyDescent="0.2">
      <c r="A60" s="1" t="s">
        <v>120</v>
      </c>
      <c r="B60" s="1" t="s">
        <v>121</v>
      </c>
      <c r="C60" s="8">
        <v>6013</v>
      </c>
      <c r="D60" s="8">
        <v>8003</v>
      </c>
      <c r="E60" s="8">
        <v>18400</v>
      </c>
      <c r="F60" s="8">
        <v>22222</v>
      </c>
      <c r="G60" s="8">
        <v>6013</v>
      </c>
      <c r="H60" s="8">
        <v>7719</v>
      </c>
      <c r="I60" s="8">
        <v>11984</v>
      </c>
      <c r="J60" s="8">
        <v>12000</v>
      </c>
      <c r="K60" s="8">
        <v>11416</v>
      </c>
      <c r="L60" s="8">
        <v>6013</v>
      </c>
      <c r="M60" s="8">
        <v>11416</v>
      </c>
      <c r="N60" s="8">
        <v>7719</v>
      </c>
      <c r="O60" s="8">
        <v>128916</v>
      </c>
    </row>
    <row r="61" spans="1:16" ht="14" x14ac:dyDescent="0.2">
      <c r="A61" s="1" t="s">
        <v>122</v>
      </c>
      <c r="B61" s="1" t="s">
        <v>123</v>
      </c>
      <c r="C61" s="8">
        <v>5341</v>
      </c>
      <c r="D61" s="8">
        <v>5341</v>
      </c>
      <c r="E61" s="8">
        <v>5341</v>
      </c>
      <c r="F61" s="8">
        <v>5431</v>
      </c>
      <c r="G61" s="8">
        <v>5431</v>
      </c>
      <c r="H61" s="8">
        <v>5431</v>
      </c>
      <c r="I61" s="8">
        <v>5132</v>
      </c>
      <c r="J61" s="8">
        <v>6248</v>
      </c>
      <c r="K61" s="8">
        <v>0</v>
      </c>
      <c r="L61" s="8">
        <v>14464</v>
      </c>
      <c r="M61" s="8">
        <v>9733</v>
      </c>
      <c r="N61" s="8">
        <v>3876</v>
      </c>
      <c r="O61" s="8">
        <v>71769</v>
      </c>
    </row>
    <row r="62" spans="1:16" ht="14" x14ac:dyDescent="0.2">
      <c r="A62" s="1" t="s">
        <v>124</v>
      </c>
      <c r="B62" s="1" t="s">
        <v>125</v>
      </c>
      <c r="C62" s="8">
        <v>0</v>
      </c>
      <c r="D62" s="8">
        <v>1500</v>
      </c>
      <c r="E62" s="8">
        <v>0</v>
      </c>
      <c r="F62" s="8">
        <v>200600</v>
      </c>
      <c r="G62" s="8">
        <v>0</v>
      </c>
      <c r="H62" s="8">
        <v>3020</v>
      </c>
      <c r="I62" s="8">
        <v>0</v>
      </c>
      <c r="J62" s="8">
        <v>0</v>
      </c>
      <c r="K62" s="8">
        <v>1181</v>
      </c>
      <c r="L62" s="8">
        <v>0</v>
      </c>
      <c r="M62" s="8">
        <v>0</v>
      </c>
      <c r="N62" s="8">
        <v>5475</v>
      </c>
      <c r="O62" s="8">
        <v>211776</v>
      </c>
    </row>
    <row r="63" spans="1:16" ht="14" x14ac:dyDescent="0.2">
      <c r="B63" s="1" t="s">
        <v>126</v>
      </c>
      <c r="C63" s="8">
        <v>11354</v>
      </c>
      <c r="D63" s="8">
        <v>14844</v>
      </c>
      <c r="E63" s="8">
        <v>23741</v>
      </c>
      <c r="F63" s="8">
        <v>228253</v>
      </c>
      <c r="G63" s="8">
        <v>11444</v>
      </c>
      <c r="H63" s="8">
        <v>16170</v>
      </c>
      <c r="I63" s="8">
        <v>17116</v>
      </c>
      <c r="J63" s="8">
        <v>18248</v>
      </c>
      <c r="K63" s="8">
        <v>12597</v>
      </c>
      <c r="L63" s="8">
        <v>20477</v>
      </c>
      <c r="M63" s="8">
        <v>21149</v>
      </c>
      <c r="N63" s="8">
        <v>17070</v>
      </c>
      <c r="O63" s="8">
        <v>412461</v>
      </c>
      <c r="P63" s="1"/>
    </row>
    <row r="64" spans="1:16" ht="14" x14ac:dyDescent="0.2">
      <c r="A64" s="1" t="s">
        <v>127</v>
      </c>
      <c r="B64" s="1" t="s">
        <v>128</v>
      </c>
      <c r="C64" s="8">
        <v>120</v>
      </c>
      <c r="D64" s="8">
        <v>0</v>
      </c>
      <c r="E64" s="8">
        <v>0</v>
      </c>
      <c r="F64" s="8">
        <v>0</v>
      </c>
      <c r="G64" s="8">
        <v>0</v>
      </c>
      <c r="H64" s="8">
        <v>5394</v>
      </c>
      <c r="I64" s="8">
        <v>1775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7289</v>
      </c>
    </row>
    <row r="65" spans="1:16" ht="14" x14ac:dyDescent="0.2">
      <c r="A65" s="1" t="s">
        <v>129</v>
      </c>
      <c r="B65" s="1" t="s">
        <v>130</v>
      </c>
      <c r="C65" s="8">
        <v>0</v>
      </c>
      <c r="D65" s="8">
        <v>0</v>
      </c>
      <c r="E65" s="8">
        <v>0</v>
      </c>
      <c r="F65" s="8">
        <v>0</v>
      </c>
      <c r="G65" s="8">
        <v>3885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2313</v>
      </c>
      <c r="N65" s="8">
        <v>0</v>
      </c>
      <c r="O65" s="8">
        <v>6198</v>
      </c>
    </row>
    <row r="66" spans="1:16" ht="14" x14ac:dyDescent="0.2">
      <c r="A66" s="1" t="s">
        <v>131</v>
      </c>
      <c r="B66" s="1" t="s">
        <v>132</v>
      </c>
      <c r="C66" s="8">
        <v>0</v>
      </c>
      <c r="D66" s="8">
        <v>0</v>
      </c>
      <c r="E66" s="8">
        <v>0</v>
      </c>
      <c r="F66" s="8">
        <v>2175</v>
      </c>
      <c r="G66" s="8">
        <v>0</v>
      </c>
      <c r="H66" s="8">
        <v>0</v>
      </c>
      <c r="I66" s="8">
        <v>0</v>
      </c>
      <c r="J66" s="8">
        <v>3450</v>
      </c>
      <c r="K66" s="8">
        <v>5976</v>
      </c>
      <c r="L66" s="8">
        <v>2531</v>
      </c>
      <c r="M66" s="8">
        <v>0</v>
      </c>
      <c r="N66" s="8">
        <v>0</v>
      </c>
      <c r="O66" s="8">
        <v>14132</v>
      </c>
    </row>
    <row r="67" spans="1:16" ht="14" x14ac:dyDescent="0.2">
      <c r="A67" s="1" t="s">
        <v>133</v>
      </c>
      <c r="B67" s="1" t="s">
        <v>134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9669</v>
      </c>
      <c r="I67" s="8">
        <v>0</v>
      </c>
      <c r="J67" s="8">
        <v>0</v>
      </c>
      <c r="K67" s="8">
        <v>4500</v>
      </c>
      <c r="L67" s="8">
        <v>0</v>
      </c>
      <c r="M67" s="8">
        <v>0</v>
      </c>
      <c r="N67" s="8">
        <v>9660</v>
      </c>
      <c r="O67" s="8">
        <v>23829</v>
      </c>
    </row>
    <row r="68" spans="1:16" ht="14" x14ac:dyDescent="0.2">
      <c r="A68" s="1" t="s">
        <v>135</v>
      </c>
      <c r="B68" s="1" t="s">
        <v>136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4785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5850</v>
      </c>
      <c r="O68" s="8">
        <v>10635</v>
      </c>
    </row>
    <row r="69" spans="1:16" ht="14" x14ac:dyDescent="0.2">
      <c r="B69" s="1" t="s">
        <v>137</v>
      </c>
      <c r="C69" s="8">
        <v>120</v>
      </c>
      <c r="D69" s="8">
        <v>0</v>
      </c>
      <c r="E69" s="8">
        <v>0</v>
      </c>
      <c r="F69" s="8">
        <v>2175</v>
      </c>
      <c r="G69" s="8">
        <v>3885</v>
      </c>
      <c r="H69" s="8">
        <v>19848</v>
      </c>
      <c r="I69" s="8">
        <v>1775</v>
      </c>
      <c r="J69" s="8">
        <v>3450</v>
      </c>
      <c r="K69" s="8">
        <v>10476</v>
      </c>
      <c r="L69" s="8">
        <v>2531</v>
      </c>
      <c r="M69" s="8">
        <v>2313</v>
      </c>
      <c r="N69" s="8">
        <v>15510</v>
      </c>
      <c r="O69" s="8">
        <v>62083</v>
      </c>
      <c r="P69" s="1"/>
    </row>
    <row r="70" spans="1:16" ht="14" x14ac:dyDescent="0.2">
      <c r="A70" s="1" t="s">
        <v>138</v>
      </c>
      <c r="B70" s="1" t="s">
        <v>139</v>
      </c>
      <c r="C70" s="8">
        <v>524</v>
      </c>
      <c r="D70" s="8">
        <v>524</v>
      </c>
      <c r="E70" s="8">
        <v>524</v>
      </c>
      <c r="F70" s="8">
        <v>524</v>
      </c>
      <c r="G70" s="8">
        <v>524</v>
      </c>
      <c r="H70" s="8">
        <v>524</v>
      </c>
      <c r="I70" s="8">
        <v>524</v>
      </c>
      <c r="J70" s="8">
        <v>524</v>
      </c>
      <c r="K70" s="8">
        <v>524</v>
      </c>
      <c r="L70" s="8">
        <v>524</v>
      </c>
      <c r="M70" s="8">
        <v>524</v>
      </c>
      <c r="N70" s="8">
        <v>524</v>
      </c>
      <c r="O70" s="8">
        <v>6285</v>
      </c>
    </row>
    <row r="71" spans="1:16" ht="14" x14ac:dyDescent="0.2">
      <c r="B71" s="1" t="s">
        <v>140</v>
      </c>
      <c r="C71" s="8">
        <v>524</v>
      </c>
      <c r="D71" s="8">
        <v>524</v>
      </c>
      <c r="E71" s="8">
        <v>524</v>
      </c>
      <c r="F71" s="8">
        <v>524</v>
      </c>
      <c r="G71" s="8">
        <v>524</v>
      </c>
      <c r="H71" s="8">
        <v>524</v>
      </c>
      <c r="I71" s="8">
        <v>524</v>
      </c>
      <c r="J71" s="8">
        <v>524</v>
      </c>
      <c r="K71" s="8">
        <v>524</v>
      </c>
      <c r="L71" s="8">
        <v>524</v>
      </c>
      <c r="M71" s="8">
        <v>524</v>
      </c>
      <c r="N71" s="8">
        <v>524</v>
      </c>
      <c r="O71" s="8">
        <v>6285</v>
      </c>
      <c r="P71" s="1"/>
    </row>
    <row r="72" spans="1:16" ht="14" x14ac:dyDescent="0.2">
      <c r="A72" s="1" t="s">
        <v>141</v>
      </c>
      <c r="B72" s="1" t="s">
        <v>142</v>
      </c>
      <c r="C72" s="8">
        <v>-7661</v>
      </c>
      <c r="D72" s="8">
        <v>18339</v>
      </c>
      <c r="E72" s="8">
        <v>44629</v>
      </c>
      <c r="F72" s="8">
        <v>-89017</v>
      </c>
      <c r="G72" s="8">
        <v>15644</v>
      </c>
      <c r="H72" s="8">
        <v>-141898</v>
      </c>
      <c r="I72" s="8">
        <v>6903</v>
      </c>
      <c r="J72" s="8">
        <v>-50755</v>
      </c>
      <c r="K72" s="8">
        <v>5431</v>
      </c>
      <c r="L72" s="8">
        <v>40308</v>
      </c>
      <c r="M72" s="8">
        <v>90934</v>
      </c>
      <c r="N72" s="8">
        <v>790</v>
      </c>
      <c r="O72" s="8">
        <v>-66355</v>
      </c>
    </row>
    <row r="73" spans="1:16" ht="14" x14ac:dyDescent="0.2">
      <c r="A73" s="1" t="s">
        <v>143</v>
      </c>
      <c r="B73" s="1" t="s">
        <v>144</v>
      </c>
      <c r="C73" s="8">
        <v>176510</v>
      </c>
      <c r="D73" s="8">
        <v>123175</v>
      </c>
      <c r="E73" s="8">
        <v>81841</v>
      </c>
      <c r="F73" s="8">
        <v>32301</v>
      </c>
      <c r="G73" s="8">
        <v>90743</v>
      </c>
      <c r="H73" s="8">
        <v>1000</v>
      </c>
      <c r="I73" s="8">
        <v>0</v>
      </c>
      <c r="J73" s="8">
        <v>129651</v>
      </c>
      <c r="K73" s="8">
        <v>126950</v>
      </c>
      <c r="L73" s="8">
        <v>80913</v>
      </c>
      <c r="M73" s="8">
        <v>259607</v>
      </c>
      <c r="N73" s="8">
        <v>337165</v>
      </c>
      <c r="O73" s="8">
        <v>1439856</v>
      </c>
    </row>
    <row r="74" spans="1:16" ht="14" x14ac:dyDescent="0.2">
      <c r="A74" s="1" t="s">
        <v>145</v>
      </c>
      <c r="B74" s="1" t="s">
        <v>146</v>
      </c>
      <c r="C74" s="8">
        <v>46651</v>
      </c>
      <c r="D74" s="8">
        <v>97925</v>
      </c>
      <c r="E74" s="8">
        <v>126615</v>
      </c>
      <c r="F74" s="8">
        <v>35128</v>
      </c>
      <c r="G74" s="8">
        <v>47404</v>
      </c>
      <c r="H74" s="8">
        <v>463</v>
      </c>
      <c r="I74" s="8">
        <v>82505</v>
      </c>
      <c r="J74" s="8">
        <v>25876</v>
      </c>
      <c r="K74" s="8">
        <v>43524</v>
      </c>
      <c r="L74" s="8">
        <v>26194</v>
      </c>
      <c r="M74" s="8">
        <v>38890</v>
      </c>
      <c r="N74" s="8">
        <v>462579</v>
      </c>
      <c r="O74" s="8">
        <v>1033753</v>
      </c>
    </row>
    <row r="75" spans="1:16" ht="14" x14ac:dyDescent="0.2">
      <c r="A75" s="1" t="s">
        <v>147</v>
      </c>
      <c r="B75" s="1" t="s">
        <v>148</v>
      </c>
      <c r="C75" s="8">
        <v>17964</v>
      </c>
      <c r="D75" s="8">
        <v>53762</v>
      </c>
      <c r="E75" s="8">
        <v>90496</v>
      </c>
      <c r="F75" s="8">
        <v>48250</v>
      </c>
      <c r="G75" s="8">
        <v>48687</v>
      </c>
      <c r="H75" s="8">
        <v>24960</v>
      </c>
      <c r="I75" s="8">
        <v>2380</v>
      </c>
      <c r="J75" s="8">
        <v>113714</v>
      </c>
      <c r="K75" s="8">
        <v>40045</v>
      </c>
      <c r="L75" s="8">
        <v>50040</v>
      </c>
      <c r="M75" s="8">
        <v>53640</v>
      </c>
      <c r="N75" s="8">
        <v>61650</v>
      </c>
      <c r="O75" s="8">
        <v>605587</v>
      </c>
    </row>
    <row r="76" spans="1:16" ht="14" x14ac:dyDescent="0.2">
      <c r="A76" s="1" t="s">
        <v>149</v>
      </c>
      <c r="B76" s="1" t="s">
        <v>150</v>
      </c>
      <c r="C76" s="8">
        <v>21459</v>
      </c>
      <c r="D76" s="8">
        <v>0</v>
      </c>
      <c r="E76" s="8">
        <v>606</v>
      </c>
      <c r="F76" s="8">
        <v>26295</v>
      </c>
      <c r="G76" s="8">
        <v>3694</v>
      </c>
      <c r="H76" s="8">
        <v>11501</v>
      </c>
      <c r="I76" s="8">
        <v>0</v>
      </c>
      <c r="J76" s="8">
        <v>0</v>
      </c>
      <c r="K76" s="8">
        <v>21177</v>
      </c>
      <c r="L76" s="8">
        <v>0</v>
      </c>
      <c r="M76" s="8">
        <v>0</v>
      </c>
      <c r="N76" s="8">
        <v>0</v>
      </c>
      <c r="O76" s="8">
        <v>84732</v>
      </c>
    </row>
    <row r="77" spans="1:16" ht="14" x14ac:dyDescent="0.2">
      <c r="A77" s="1" t="s">
        <v>151</v>
      </c>
      <c r="B77" s="1" t="s">
        <v>152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2618</v>
      </c>
      <c r="O77" s="8">
        <v>2618</v>
      </c>
    </row>
    <row r="78" spans="1:16" ht="14" x14ac:dyDescent="0.2">
      <c r="A78" s="1" t="s">
        <v>153</v>
      </c>
      <c r="B78" s="1" t="s">
        <v>80</v>
      </c>
      <c r="C78" s="8">
        <v>500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1192</v>
      </c>
      <c r="O78" s="8">
        <v>1692</v>
      </c>
    </row>
    <row r="79" spans="1:16" ht="14" x14ac:dyDescent="0.2">
      <c r="A79" s="1" t="s">
        <v>154</v>
      </c>
      <c r="B79" s="1" t="s">
        <v>155</v>
      </c>
      <c r="C79" s="8">
        <v>5989</v>
      </c>
      <c r="D79" s="8">
        <v>7247</v>
      </c>
      <c r="E79" s="8">
        <v>13541</v>
      </c>
      <c r="F79" s="8">
        <v>18807</v>
      </c>
      <c r="G79" s="8">
        <v>10981</v>
      </c>
      <c r="H79" s="8">
        <v>0</v>
      </c>
      <c r="I79" s="8">
        <v>0</v>
      </c>
      <c r="J79" s="8">
        <v>0</v>
      </c>
      <c r="K79" s="8">
        <v>7201</v>
      </c>
      <c r="L79" s="8">
        <v>2470</v>
      </c>
      <c r="M79" s="8">
        <v>9366</v>
      </c>
      <c r="N79" s="8">
        <v>3171</v>
      </c>
      <c r="O79" s="8">
        <v>78772</v>
      </c>
    </row>
    <row r="80" spans="1:16" ht="14" x14ac:dyDescent="0.2">
      <c r="A80" s="1" t="s">
        <v>156</v>
      </c>
      <c r="B80" s="1" t="s">
        <v>157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66667</v>
      </c>
      <c r="M80" s="8">
        <v>66947</v>
      </c>
      <c r="N80" s="8">
        <v>66667</v>
      </c>
      <c r="O80" s="8">
        <v>200280</v>
      </c>
    </row>
    <row r="81" spans="1:16" ht="14" x14ac:dyDescent="0.2">
      <c r="A81" s="1" t="s">
        <v>158</v>
      </c>
      <c r="B81" s="1" t="s">
        <v>159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3500</v>
      </c>
      <c r="M81" s="8">
        <v>0</v>
      </c>
      <c r="N81" s="8">
        <v>0</v>
      </c>
      <c r="O81" s="8">
        <v>3500</v>
      </c>
    </row>
    <row r="82" spans="1:16" ht="14" x14ac:dyDescent="0.2">
      <c r="A82" s="1" t="s">
        <v>160</v>
      </c>
      <c r="B82" s="1" t="s">
        <v>161</v>
      </c>
      <c r="C82" s="8">
        <v>61140</v>
      </c>
      <c r="D82" s="8">
        <v>2450</v>
      </c>
      <c r="E82" s="8">
        <v>77900</v>
      </c>
      <c r="F82" s="8">
        <v>43600</v>
      </c>
      <c r="G82" s="8">
        <v>245200</v>
      </c>
      <c r="H82" s="8">
        <v>81433</v>
      </c>
      <c r="I82" s="8">
        <v>0</v>
      </c>
      <c r="J82" s="8">
        <v>0</v>
      </c>
      <c r="K82" s="8">
        <v>91940</v>
      </c>
      <c r="L82" s="8">
        <v>34328</v>
      </c>
      <c r="M82" s="8">
        <v>45659</v>
      </c>
      <c r="N82" s="8">
        <v>26900</v>
      </c>
      <c r="O82" s="8">
        <v>710550</v>
      </c>
    </row>
    <row r="83" spans="1:16" ht="14" x14ac:dyDescent="0.2">
      <c r="A83" s="1" t="s">
        <v>162</v>
      </c>
      <c r="B83" s="1" t="s">
        <v>163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1390</v>
      </c>
      <c r="K83" s="8">
        <v>12585</v>
      </c>
      <c r="L83" s="8">
        <v>0</v>
      </c>
      <c r="M83" s="8">
        <v>0</v>
      </c>
      <c r="N83" s="8">
        <v>0</v>
      </c>
      <c r="O83" s="8">
        <v>13975</v>
      </c>
    </row>
    <row r="84" spans="1:16" ht="14" x14ac:dyDescent="0.2">
      <c r="A84" s="1" t="s">
        <v>164</v>
      </c>
      <c r="B84" s="1" t="s">
        <v>165</v>
      </c>
      <c r="C84" s="8">
        <v>0</v>
      </c>
      <c r="D84" s="8">
        <v>0</v>
      </c>
      <c r="E84" s="8">
        <v>1546</v>
      </c>
      <c r="F84" s="8">
        <v>0</v>
      </c>
      <c r="G84" s="8">
        <v>0</v>
      </c>
      <c r="H84" s="8">
        <v>0</v>
      </c>
      <c r="I84" s="8">
        <v>0</v>
      </c>
      <c r="J84" s="8">
        <v>1545</v>
      </c>
      <c r="K84" s="8">
        <v>3220</v>
      </c>
      <c r="L84" s="8">
        <v>0</v>
      </c>
      <c r="M84" s="8">
        <v>0</v>
      </c>
      <c r="N84" s="8">
        <v>0</v>
      </c>
      <c r="O84" s="8">
        <v>6311</v>
      </c>
    </row>
    <row r="85" spans="1:16" ht="14" x14ac:dyDescent="0.2">
      <c r="A85" s="1" t="s">
        <v>166</v>
      </c>
      <c r="B85" s="1" t="s">
        <v>167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1196</v>
      </c>
      <c r="I85" s="8">
        <v>0</v>
      </c>
      <c r="J85" s="8">
        <v>0</v>
      </c>
      <c r="K85" s="8">
        <v>0</v>
      </c>
      <c r="L85" s="8">
        <v>1139</v>
      </c>
      <c r="M85" s="8">
        <v>0</v>
      </c>
      <c r="N85" s="8">
        <v>0</v>
      </c>
      <c r="O85" s="8">
        <v>2335</v>
      </c>
    </row>
    <row r="86" spans="1:16" ht="14" x14ac:dyDescent="0.2">
      <c r="A86" s="1" t="s">
        <v>168</v>
      </c>
      <c r="B86" s="1" t="s">
        <v>169</v>
      </c>
      <c r="C86" s="8">
        <v>0</v>
      </c>
      <c r="D86" s="8">
        <v>0</v>
      </c>
      <c r="E86" s="8">
        <v>10000</v>
      </c>
      <c r="F86" s="8">
        <v>0</v>
      </c>
      <c r="G86" s="8">
        <v>6524</v>
      </c>
      <c r="H86" s="8">
        <v>0</v>
      </c>
      <c r="I86" s="8">
        <v>22828</v>
      </c>
      <c r="J86" s="8">
        <v>0</v>
      </c>
      <c r="K86" s="8">
        <v>21951</v>
      </c>
      <c r="L86" s="8">
        <v>0</v>
      </c>
      <c r="M86" s="8">
        <v>925</v>
      </c>
      <c r="N86" s="8">
        <v>30000</v>
      </c>
      <c r="O86" s="8">
        <v>92228</v>
      </c>
    </row>
    <row r="87" spans="1:16" ht="14" x14ac:dyDescent="0.2">
      <c r="A87" s="1" t="s">
        <v>170</v>
      </c>
      <c r="B87" s="1" t="s">
        <v>171</v>
      </c>
      <c r="C87" s="8">
        <v>0</v>
      </c>
      <c r="D87" s="8">
        <v>0</v>
      </c>
      <c r="E87" s="8">
        <v>7270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7270</v>
      </c>
    </row>
    <row r="88" spans="1:16" ht="14" x14ac:dyDescent="0.2">
      <c r="A88" s="1" t="s">
        <v>172</v>
      </c>
      <c r="B88" s="1" t="s">
        <v>173</v>
      </c>
      <c r="C88" s="8">
        <v>780</v>
      </c>
      <c r="D88" s="8">
        <v>645</v>
      </c>
      <c r="E88" s="8">
        <v>2250</v>
      </c>
      <c r="F88" s="8">
        <v>0</v>
      </c>
      <c r="G88" s="8">
        <v>1590</v>
      </c>
      <c r="H88" s="8">
        <v>1500</v>
      </c>
      <c r="I88" s="8">
        <v>0</v>
      </c>
      <c r="J88" s="8">
        <v>2175</v>
      </c>
      <c r="K88" s="8">
        <v>0</v>
      </c>
      <c r="L88" s="8">
        <v>0</v>
      </c>
      <c r="M88" s="8">
        <v>1675</v>
      </c>
      <c r="N88" s="8">
        <v>1360</v>
      </c>
      <c r="O88" s="8">
        <v>11975</v>
      </c>
    </row>
    <row r="89" spans="1:16" ht="14" x14ac:dyDescent="0.2">
      <c r="A89" s="1" t="s">
        <v>174</v>
      </c>
      <c r="B89" s="1" t="s">
        <v>175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-1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-1</v>
      </c>
    </row>
    <row r="90" spans="1:16" ht="14" x14ac:dyDescent="0.2">
      <c r="A90" s="1" t="s">
        <v>176</v>
      </c>
      <c r="B90" s="1" t="s">
        <v>177</v>
      </c>
      <c r="C90" s="8">
        <v>738</v>
      </c>
      <c r="D90" s="8">
        <v>680</v>
      </c>
      <c r="E90" s="8">
        <v>838</v>
      </c>
      <c r="F90" s="8">
        <v>795</v>
      </c>
      <c r="G90" s="8">
        <v>742</v>
      </c>
      <c r="H90" s="8">
        <v>929</v>
      </c>
      <c r="I90" s="8">
        <v>618</v>
      </c>
      <c r="J90" s="8">
        <v>538</v>
      </c>
      <c r="K90" s="8">
        <v>697</v>
      </c>
      <c r="L90" s="8">
        <v>1002</v>
      </c>
      <c r="M90" s="8">
        <v>1331</v>
      </c>
      <c r="N90" s="8">
        <v>1062</v>
      </c>
      <c r="O90" s="8">
        <v>9968</v>
      </c>
    </row>
    <row r="91" spans="1:16" ht="14" x14ac:dyDescent="0.2">
      <c r="A91" s="1" t="s">
        <v>178</v>
      </c>
      <c r="B91" s="1" t="s">
        <v>179</v>
      </c>
      <c r="C91" s="8">
        <v>11</v>
      </c>
      <c r="D91" s="8">
        <v>29960</v>
      </c>
      <c r="E91" s="8">
        <v>5839</v>
      </c>
      <c r="F91" s="8">
        <v>-4414</v>
      </c>
      <c r="G91" s="8">
        <v>3890</v>
      </c>
      <c r="H91" s="8">
        <v>-279</v>
      </c>
      <c r="I91" s="8">
        <v>0</v>
      </c>
      <c r="J91" s="8">
        <v>0</v>
      </c>
      <c r="K91" s="8">
        <v>25000</v>
      </c>
      <c r="L91" s="8">
        <v>7401</v>
      </c>
      <c r="M91" s="8">
        <v>0</v>
      </c>
      <c r="N91" s="8">
        <v>14680</v>
      </c>
      <c r="O91" s="8">
        <v>82088</v>
      </c>
    </row>
    <row r="92" spans="1:16" ht="14" x14ac:dyDescent="0.2">
      <c r="B92" s="1" t="s">
        <v>180</v>
      </c>
      <c r="C92" s="8">
        <v>324080</v>
      </c>
      <c r="D92" s="8">
        <v>334183</v>
      </c>
      <c r="E92" s="8">
        <v>463370</v>
      </c>
      <c r="F92" s="8">
        <v>111744</v>
      </c>
      <c r="G92" s="8">
        <v>475099</v>
      </c>
      <c r="H92" s="8">
        <v>-19196</v>
      </c>
      <c r="I92" s="8">
        <v>115234</v>
      </c>
      <c r="J92" s="8">
        <v>224133</v>
      </c>
      <c r="K92" s="8">
        <v>399721</v>
      </c>
      <c r="L92" s="8">
        <v>313962</v>
      </c>
      <c r="M92" s="8">
        <v>568973</v>
      </c>
      <c r="N92" s="8">
        <v>1009832</v>
      </c>
      <c r="O92" s="8">
        <v>4321134</v>
      </c>
      <c r="P92" s="1"/>
    </row>
    <row r="93" spans="1:16" ht="14" x14ac:dyDescent="0.2">
      <c r="B93" s="1" t="s">
        <v>181</v>
      </c>
      <c r="C93" s="8">
        <v>353856</v>
      </c>
      <c r="D93" s="8">
        <v>370273</v>
      </c>
      <c r="E93" s="8">
        <v>499709</v>
      </c>
      <c r="F93" s="8">
        <v>367713</v>
      </c>
      <c r="G93" s="8">
        <v>594704</v>
      </c>
      <c r="H93" s="8">
        <v>62041</v>
      </c>
      <c r="I93" s="8">
        <v>137862</v>
      </c>
      <c r="J93" s="8">
        <v>284035</v>
      </c>
      <c r="K93" s="8">
        <v>530532</v>
      </c>
      <c r="L93" s="8">
        <v>413868</v>
      </c>
      <c r="M93" s="8">
        <v>613312</v>
      </c>
      <c r="N93" s="8">
        <v>1060650</v>
      </c>
      <c r="O93" s="8">
        <v>5288555</v>
      </c>
      <c r="P93" s="1"/>
    </row>
    <row r="94" spans="1:16" ht="14" x14ac:dyDescent="0.2">
      <c r="B94" s="1" t="s">
        <v>182</v>
      </c>
      <c r="C94" s="8">
        <v>184731</v>
      </c>
      <c r="D94" s="8">
        <v>284918</v>
      </c>
      <c r="E94" s="8">
        <v>241979</v>
      </c>
      <c r="F94" s="8">
        <v>-450417</v>
      </c>
      <c r="G94" s="8">
        <v>453459</v>
      </c>
      <c r="H94" s="8">
        <v>-33316</v>
      </c>
      <c r="I94" s="8">
        <v>65177</v>
      </c>
      <c r="J94" s="8">
        <v>133771</v>
      </c>
      <c r="K94" s="8">
        <v>-289107</v>
      </c>
      <c r="L94" s="8">
        <v>32748</v>
      </c>
      <c r="M94" s="8">
        <v>137240</v>
      </c>
      <c r="N94" s="8">
        <v>360652</v>
      </c>
      <c r="O94" s="8">
        <v>1121836</v>
      </c>
      <c r="P94" s="1"/>
    </row>
    <row r="95" spans="1:16" ht="14" x14ac:dyDescent="0.2">
      <c r="A95" s="1" t="s">
        <v>183</v>
      </c>
      <c r="B95" s="1" t="s">
        <v>184</v>
      </c>
      <c r="C95" s="8">
        <v>0</v>
      </c>
      <c r="D95" s="8">
        <v>0</v>
      </c>
      <c r="E95" s="8">
        <v>0</v>
      </c>
      <c r="F95" s="8">
        <v>280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169</v>
      </c>
      <c r="M95" s="8">
        <v>62</v>
      </c>
      <c r="N95" s="8">
        <v>877</v>
      </c>
      <c r="O95" s="8">
        <v>1388</v>
      </c>
    </row>
    <row r="96" spans="1:16" ht="14" x14ac:dyDescent="0.2">
      <c r="B96" s="1" t="s">
        <v>185</v>
      </c>
      <c r="C96" s="8">
        <v>0</v>
      </c>
      <c r="D96" s="8">
        <v>0</v>
      </c>
      <c r="E96" s="8">
        <v>0</v>
      </c>
      <c r="F96" s="8">
        <v>280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169</v>
      </c>
      <c r="M96" s="8">
        <v>62</v>
      </c>
      <c r="N96" s="8">
        <v>877</v>
      </c>
      <c r="O96" s="8">
        <v>1388</v>
      </c>
      <c r="P96" s="1"/>
    </row>
    <row r="97" spans="2:16" ht="14" x14ac:dyDescent="0.2">
      <c r="B97" s="1" t="s">
        <v>186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1"/>
    </row>
    <row r="98" spans="2:16" ht="14" x14ac:dyDescent="0.2">
      <c r="B98" s="1" t="s">
        <v>187</v>
      </c>
      <c r="C98" s="8">
        <v>0</v>
      </c>
      <c r="D98" s="8">
        <v>0</v>
      </c>
      <c r="E98" s="8">
        <v>0</v>
      </c>
      <c r="F98" s="8">
        <v>280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169</v>
      </c>
      <c r="M98" s="8">
        <v>62</v>
      </c>
      <c r="N98" s="8">
        <v>877</v>
      </c>
      <c r="O98" s="8">
        <v>1388</v>
      </c>
      <c r="P98" s="1"/>
    </row>
    <row r="99" spans="2:16" ht="14" x14ac:dyDescent="0.2">
      <c r="B99" s="1" t="s">
        <v>188</v>
      </c>
      <c r="C99" s="8">
        <v>184731</v>
      </c>
      <c r="D99" s="8">
        <v>284918</v>
      </c>
      <c r="E99" s="8">
        <v>241979</v>
      </c>
      <c r="F99" s="8">
        <v>-450138</v>
      </c>
      <c r="G99" s="8">
        <v>453459</v>
      </c>
      <c r="H99" s="8">
        <v>-33316</v>
      </c>
      <c r="I99" s="8">
        <v>65177</v>
      </c>
      <c r="J99" s="8">
        <v>133771</v>
      </c>
      <c r="K99" s="8">
        <v>-289107</v>
      </c>
      <c r="L99" s="8">
        <v>32917</v>
      </c>
      <c r="M99" s="8">
        <v>137303</v>
      </c>
      <c r="N99" s="8">
        <v>361529</v>
      </c>
      <c r="O99" s="8">
        <v>1123224</v>
      </c>
      <c r="P99" s="1"/>
    </row>
    <row r="100" spans="2:16" ht="14" x14ac:dyDescent="0.2">
      <c r="B100" s="1" t="s">
        <v>189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1"/>
    </row>
    <row r="101" spans="2:16" ht="14" x14ac:dyDescent="0.2">
      <c r="B101" s="1" t="s">
        <v>190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1"/>
    </row>
    <row r="102" spans="2:16" ht="14" x14ac:dyDescent="0.2">
      <c r="B102" s="1" t="s">
        <v>191</v>
      </c>
      <c r="C102" s="8">
        <v>184731</v>
      </c>
      <c r="D102" s="8">
        <v>284918</v>
      </c>
      <c r="E102" s="8">
        <v>241979</v>
      </c>
      <c r="F102" s="8">
        <v>-450138</v>
      </c>
      <c r="G102" s="8">
        <v>453459</v>
      </c>
      <c r="H102" s="8">
        <v>-33316</v>
      </c>
      <c r="I102" s="8">
        <v>65177</v>
      </c>
      <c r="J102" s="8">
        <v>133771</v>
      </c>
      <c r="K102" s="8">
        <v>-289107</v>
      </c>
      <c r="L102" s="8">
        <v>32917</v>
      </c>
      <c r="M102" s="8">
        <v>137303</v>
      </c>
      <c r="N102" s="8">
        <v>361529</v>
      </c>
      <c r="O102" s="8">
        <v>1123224</v>
      </c>
      <c r="P10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>
    <outlinePr summaryBelow="0" summaryRight="0"/>
  </sheetPr>
  <dimension ref="A1:AD83"/>
  <sheetViews>
    <sheetView zoomScale="84" zoomScaleNormal="84" workbookViewId="0">
      <selection activeCell="Q25" sqref="Q25"/>
    </sheetView>
  </sheetViews>
  <sheetFormatPr baseColWidth="10" defaultColWidth="14.5" defaultRowHeight="15" customHeight="1" outlineLevelRow="1" outlineLevelCol="1" x14ac:dyDescent="0.15"/>
  <cols>
    <col min="2" max="2" width="36.5" bestFit="1" customWidth="1"/>
    <col min="3" max="3" width="14.5" style="4"/>
    <col min="4" max="4" width="14.5" style="4" collapsed="1"/>
    <col min="5" max="16" width="14.5" style="2" hidden="1" customWidth="1" outlineLevel="1"/>
    <col min="17" max="17" width="14.5" style="2"/>
  </cols>
  <sheetData>
    <row r="1" spans="1:17" ht="15" customHeight="1" collapsed="1" x14ac:dyDescent="0.2">
      <c r="A1" s="1" t="s">
        <v>14</v>
      </c>
      <c r="B1" s="1" t="s">
        <v>15</v>
      </c>
      <c r="C1" s="5">
        <v>2022</v>
      </c>
      <c r="D1" s="6" t="s">
        <v>192</v>
      </c>
      <c r="E1" s="7" t="s">
        <v>193</v>
      </c>
      <c r="F1" s="7" t="s">
        <v>194</v>
      </c>
      <c r="G1" s="7" t="s">
        <v>195</v>
      </c>
      <c r="H1" s="7" t="s">
        <v>196</v>
      </c>
      <c r="I1" s="7" t="s">
        <v>197</v>
      </c>
      <c r="J1" s="7" t="s">
        <v>198</v>
      </c>
      <c r="K1" s="7" t="s">
        <v>199</v>
      </c>
      <c r="L1" s="7" t="s">
        <v>200</v>
      </c>
      <c r="M1" s="7" t="s">
        <v>201</v>
      </c>
      <c r="N1" s="7" t="s">
        <v>202</v>
      </c>
      <c r="O1" s="7" t="s">
        <v>203</v>
      </c>
      <c r="P1" s="7" t="s">
        <v>204</v>
      </c>
      <c r="Q1" s="7"/>
    </row>
    <row r="2" spans="1:17" ht="15" hidden="1" customHeight="1" outlineLevel="1" x14ac:dyDescent="0.2">
      <c r="A2" s="1" t="s">
        <v>29</v>
      </c>
      <c r="B2" s="1" t="s">
        <v>30</v>
      </c>
      <c r="C2" s="3">
        <f>VLOOKUP(A2,'Resultat 2022'!A:O,15,0)</f>
        <v>-34548</v>
      </c>
      <c r="D2" s="4">
        <f>SUM(E2:P2)</f>
        <v>0</v>
      </c>
    </row>
    <row r="3" spans="1:17" ht="15" hidden="1" customHeight="1" outlineLevel="1" x14ac:dyDescent="0.2">
      <c r="A3" s="1" t="s">
        <v>31</v>
      </c>
      <c r="B3" s="1" t="s">
        <v>32</v>
      </c>
      <c r="C3" s="3">
        <f>VLOOKUP(A3,'Resultat 2022'!A:O,15,0)</f>
        <v>-739950</v>
      </c>
      <c r="D3" s="4">
        <f t="shared" ref="D3:D15" si="0">SUM(E3:P3)</f>
        <v>-797500</v>
      </c>
      <c r="E3" s="2">
        <v>-35000</v>
      </c>
      <c r="F3" s="2">
        <v>-22500</v>
      </c>
      <c r="I3" s="2">
        <v>-50000</v>
      </c>
      <c r="M3" s="2">
        <v>-600000</v>
      </c>
      <c r="O3" s="2">
        <v>-30000</v>
      </c>
      <c r="P3" s="2">
        <v>-60000</v>
      </c>
    </row>
    <row r="4" spans="1:17" ht="15" hidden="1" customHeight="1" outlineLevel="1" x14ac:dyDescent="0.2">
      <c r="A4" s="1" t="s">
        <v>33</v>
      </c>
      <c r="B4" s="1" t="s">
        <v>34</v>
      </c>
      <c r="C4" s="3">
        <f>VLOOKUP(A4,'Resultat 2022'!A:O,15,0)</f>
        <v>-422360</v>
      </c>
      <c r="D4" s="4">
        <f t="shared" si="0"/>
        <v>-685439.54143384728</v>
      </c>
      <c r="E4" s="2">
        <v>-219051.87517757301</v>
      </c>
      <c r="F4" s="2">
        <v>-32364.570508570887</v>
      </c>
      <c r="G4" s="2">
        <v>-49562.576948574671</v>
      </c>
      <c r="H4" s="2">
        <v>-29760.749123969999</v>
      </c>
      <c r="I4" s="2">
        <v>-25700.232029548253</v>
      </c>
      <c r="J4" s="2">
        <v>0</v>
      </c>
      <c r="K4" s="2">
        <v>0</v>
      </c>
      <c r="L4" s="2">
        <v>-1683.3980490576757</v>
      </c>
      <c r="M4" s="2">
        <f>-62314.1395965527-2</f>
        <v>-62316.139596552697</v>
      </c>
      <c r="N4" s="2">
        <v>-80000</v>
      </c>
      <c r="O4" s="2">
        <v>-120000</v>
      </c>
      <c r="P4" s="2">
        <v>-65000</v>
      </c>
    </row>
    <row r="5" spans="1:17" ht="15" hidden="1" customHeight="1" outlineLevel="1" x14ac:dyDescent="0.2">
      <c r="A5" s="1" t="s">
        <v>35</v>
      </c>
      <c r="B5" s="1" t="s">
        <v>36</v>
      </c>
      <c r="C5" s="3">
        <f>VLOOKUP(A5,'Resultat 2022'!A:O,15,0)</f>
        <v>-1534545</v>
      </c>
      <c r="D5" s="4">
        <f t="shared" si="0"/>
        <v>-1566357.0960773386</v>
      </c>
      <c r="E5" s="2">
        <v>-26759.723566268829</v>
      </c>
      <c r="F5" s="2">
        <v>-54254.518440319443</v>
      </c>
      <c r="G5" s="2">
        <v>-23637.625485078639</v>
      </c>
      <c r="H5" s="2">
        <v>-240000</v>
      </c>
      <c r="I5" s="2">
        <v>-60923.824325777401</v>
      </c>
      <c r="J5" s="2">
        <v>-14466.828929747906</v>
      </c>
      <c r="K5" s="2">
        <v>-24111.381549579844</v>
      </c>
      <c r="L5" s="2">
        <v>-27844.084077039122</v>
      </c>
      <c r="M5" s="2">
        <v>-167935.64216103099</v>
      </c>
      <c r="N5" s="2">
        <v>-95310.336288606719</v>
      </c>
      <c r="O5" s="2">
        <v>-773440.66156417702</v>
      </c>
      <c r="P5" s="2">
        <v>-57672.469689712583</v>
      </c>
    </row>
    <row r="6" spans="1:17" ht="15" hidden="1" customHeight="1" outlineLevel="1" x14ac:dyDescent="0.2">
      <c r="A6" s="1" t="s">
        <v>37</v>
      </c>
      <c r="B6" s="1" t="s">
        <v>38</v>
      </c>
      <c r="C6" s="3">
        <f>VLOOKUP(A6,'Resultat 2022'!A:O,15,0)</f>
        <v>-8000</v>
      </c>
      <c r="D6" s="4">
        <f t="shared" si="0"/>
        <v>0</v>
      </c>
    </row>
    <row r="7" spans="1:17" ht="15" hidden="1" customHeight="1" outlineLevel="1" x14ac:dyDescent="0.2">
      <c r="A7" s="1" t="s">
        <v>39</v>
      </c>
      <c r="B7" s="1" t="s">
        <v>40</v>
      </c>
      <c r="C7" s="3">
        <f>VLOOKUP(A7,'Resultat 2022'!A:O,15,0)</f>
        <v>-61633</v>
      </c>
      <c r="D7" s="4">
        <f t="shared" si="0"/>
        <v>-70000</v>
      </c>
      <c r="E7" s="2">
        <v>-25000</v>
      </c>
      <c r="I7" s="2">
        <v>-20000</v>
      </c>
      <c r="M7" s="2">
        <v>-25000</v>
      </c>
    </row>
    <row r="8" spans="1:17" ht="15" hidden="1" customHeight="1" outlineLevel="1" x14ac:dyDescent="0.2">
      <c r="A8" s="1" t="s">
        <v>41</v>
      </c>
      <c r="B8" s="1" t="s">
        <v>42</v>
      </c>
      <c r="C8" s="3">
        <f>VLOOKUP(A8,'Resultat 2022'!A:O,15,0)</f>
        <v>-744428</v>
      </c>
      <c r="D8" s="4">
        <f t="shared" si="0"/>
        <v>-350000</v>
      </c>
      <c r="P8" s="2">
        <v>-350000</v>
      </c>
    </row>
    <row r="9" spans="1:17" ht="15" hidden="1" customHeight="1" outlineLevel="1" x14ac:dyDescent="0.2">
      <c r="A9" s="1" t="s">
        <v>43</v>
      </c>
      <c r="B9" s="1" t="s">
        <v>44</v>
      </c>
      <c r="C9" s="3">
        <f>VLOOKUP(A9,'Resultat 2022'!A:O,15,0)</f>
        <v>-50000</v>
      </c>
      <c r="D9" s="4">
        <f t="shared" si="0"/>
        <v>-250000</v>
      </c>
      <c r="N9" s="2">
        <v>-250000</v>
      </c>
    </row>
    <row r="10" spans="1:17" ht="15" hidden="1" customHeight="1" outlineLevel="1" x14ac:dyDescent="0.2">
      <c r="A10" s="1" t="s">
        <v>45</v>
      </c>
      <c r="B10" s="1" t="s">
        <v>46</v>
      </c>
      <c r="C10" s="3">
        <f>VLOOKUP(A10,'Resultat 2022'!A:O,15,0)</f>
        <v>-393</v>
      </c>
      <c r="D10" s="4">
        <f t="shared" si="0"/>
        <v>0</v>
      </c>
    </row>
    <row r="11" spans="1:17" ht="15" hidden="1" customHeight="1" outlineLevel="1" x14ac:dyDescent="0.2">
      <c r="A11" s="1" t="s">
        <v>47</v>
      </c>
      <c r="B11" s="1" t="s">
        <v>48</v>
      </c>
      <c r="C11" s="3">
        <f>VLOOKUP(A11,'Resultat 2022'!A:O,15,0)</f>
        <v>-692061</v>
      </c>
      <c r="D11" s="4">
        <f t="shared" si="0"/>
        <v>-730000</v>
      </c>
      <c r="E11" s="2">
        <v>-35000</v>
      </c>
      <c r="F11" s="2">
        <v>-5000</v>
      </c>
      <c r="G11" s="2">
        <v>-100000</v>
      </c>
      <c r="H11" s="2">
        <v>-250000</v>
      </c>
      <c r="N11" s="2">
        <v>-300000</v>
      </c>
      <c r="O11" s="2">
        <v>-40000</v>
      </c>
    </row>
    <row r="12" spans="1:17" ht="15" hidden="1" customHeight="1" outlineLevel="1" x14ac:dyDescent="0.2">
      <c r="A12" s="1" t="s">
        <v>49</v>
      </c>
      <c r="B12" s="1" t="s">
        <v>50</v>
      </c>
      <c r="C12" s="3">
        <f>VLOOKUP(A12,'Resultat 2022'!A:O,15,0)</f>
        <v>-727053</v>
      </c>
      <c r="D12" s="4">
        <f t="shared" si="0"/>
        <v>-1000000.0000000002</v>
      </c>
      <c r="E12" s="2">
        <v>-20920.08266228763</v>
      </c>
      <c r="F12" s="2">
        <v>-72822.793993259751</v>
      </c>
      <c r="G12" s="2">
        <v>-126538.30407169372</v>
      </c>
      <c r="H12" s="2">
        <v>-94397.574837483538</v>
      </c>
      <c r="I12" s="2">
        <v>-72362.029516476949</v>
      </c>
      <c r="J12" s="2">
        <v>-103328.15318897819</v>
      </c>
      <c r="K12" s="2">
        <v>-2888.3743320712701</v>
      </c>
      <c r="L12" s="2">
        <v>-66619.666261049555</v>
      </c>
      <c r="M12" s="2">
        <v>-109664.69630700309</v>
      </c>
      <c r="N12" s="2">
        <v>-127532.73009173543</v>
      </c>
      <c r="O12" s="2">
        <v>-139223.18655230332</v>
      </c>
      <c r="P12" s="2">
        <v>-63702.408185657558</v>
      </c>
    </row>
    <row r="13" spans="1:17" ht="15" hidden="1" customHeight="1" outlineLevel="1" x14ac:dyDescent="0.2">
      <c r="A13" s="1" t="s">
        <v>51</v>
      </c>
      <c r="B13" s="1" t="s">
        <v>52</v>
      </c>
      <c r="C13" s="3">
        <f>VLOOKUP(A13,'Resultat 2022'!A:O,15,0)</f>
        <v>-23000</v>
      </c>
      <c r="D13" s="4">
        <f t="shared" si="0"/>
        <v>-250000</v>
      </c>
      <c r="E13" s="2">
        <v>-250000</v>
      </c>
    </row>
    <row r="14" spans="1:17" ht="15" hidden="1" customHeight="1" outlineLevel="1" x14ac:dyDescent="0.2">
      <c r="A14" s="1" t="s">
        <v>53</v>
      </c>
      <c r="B14" s="1" t="s">
        <v>54</v>
      </c>
      <c r="C14" s="3">
        <f>VLOOKUP(A14,'Resultat 2022'!A:O,15,0)</f>
        <v>-104789</v>
      </c>
      <c r="D14" s="4">
        <f t="shared" si="0"/>
        <v>-120000</v>
      </c>
      <c r="G14" s="2">
        <v>-30000</v>
      </c>
      <c r="J14" s="2">
        <v>-30000</v>
      </c>
      <c r="M14" s="2">
        <v>-30000</v>
      </c>
      <c r="P14" s="2">
        <v>-30000</v>
      </c>
    </row>
    <row r="15" spans="1:17" ht="15" hidden="1" customHeight="1" outlineLevel="1" x14ac:dyDescent="0.2">
      <c r="A15" s="1" t="s">
        <v>55</v>
      </c>
      <c r="B15" s="1" t="s">
        <v>56</v>
      </c>
      <c r="C15" s="3">
        <f>VLOOKUP(A15,'Resultat 2022'!A:O,15,0)</f>
        <v>-88269</v>
      </c>
      <c r="D15" s="4">
        <f t="shared" si="0"/>
        <v>-100000</v>
      </c>
      <c r="G15" s="2">
        <v>-40000</v>
      </c>
      <c r="M15" s="2">
        <v>-40000</v>
      </c>
      <c r="P15" s="2">
        <v>-20000</v>
      </c>
    </row>
    <row r="16" spans="1:17" ht="15" customHeight="1" collapsed="1" x14ac:dyDescent="0.2">
      <c r="B16" s="1" t="s">
        <v>57</v>
      </c>
      <c r="C16" s="3">
        <f>SUM(C2:C15)</f>
        <v>-5231029</v>
      </c>
      <c r="D16" s="3">
        <f>SUM(D2:D15)</f>
        <v>-5919296.6375111863</v>
      </c>
      <c r="E16" s="8">
        <f t="shared" ref="E16:P16" si="1">SUM(E2:E15)</f>
        <v>-611731.68140612938</v>
      </c>
      <c r="F16" s="8">
        <f t="shared" si="1"/>
        <v>-186941.88294215009</v>
      </c>
      <c r="G16" s="8">
        <f t="shared" si="1"/>
        <v>-369738.50650534703</v>
      </c>
      <c r="H16" s="8">
        <f t="shared" si="1"/>
        <v>-614158.32396145351</v>
      </c>
      <c r="I16" s="8">
        <f t="shared" si="1"/>
        <v>-228986.08587180258</v>
      </c>
      <c r="J16" s="8">
        <f t="shared" si="1"/>
        <v>-147794.9821187261</v>
      </c>
      <c r="K16" s="8">
        <f t="shared" si="1"/>
        <v>-26999.755881651115</v>
      </c>
      <c r="L16" s="8">
        <f t="shared" si="1"/>
        <v>-96147.148387146357</v>
      </c>
      <c r="M16" s="8">
        <f t="shared" si="1"/>
        <v>-1034916.4780645869</v>
      </c>
      <c r="N16" s="8">
        <f t="shared" si="1"/>
        <v>-852843.06638034224</v>
      </c>
      <c r="O16" s="8">
        <f t="shared" si="1"/>
        <v>-1102663.8481164803</v>
      </c>
      <c r="P16" s="8">
        <f t="shared" si="1"/>
        <v>-646374.87787537021</v>
      </c>
    </row>
    <row r="17" spans="1:16" ht="15" hidden="1" customHeight="1" outlineLevel="1" x14ac:dyDescent="0.2">
      <c r="A17" s="1" t="s">
        <v>58</v>
      </c>
      <c r="B17" s="1" t="s">
        <v>59</v>
      </c>
      <c r="C17" s="3">
        <f>VLOOKUP(A17,'Resultat 2022'!A:O,15,0)</f>
        <v>69996</v>
      </c>
      <c r="D17" s="4">
        <f t="shared" ref="D17:D19" si="2">SUM(E17:P17)</f>
        <v>161250</v>
      </c>
      <c r="E17" s="2">
        <v>3036.2806446082632</v>
      </c>
      <c r="F17" s="2">
        <v>14096.35907766158</v>
      </c>
      <c r="G17" s="2">
        <v>16273.358477627295</v>
      </c>
      <c r="H17" s="2">
        <v>46083.2761872107</v>
      </c>
      <c r="I17" s="2">
        <v>3503.9323675638607</v>
      </c>
      <c r="J17" s="2">
        <v>0</v>
      </c>
      <c r="K17" s="2">
        <v>0</v>
      </c>
      <c r="L17" s="2">
        <v>0</v>
      </c>
      <c r="M17" s="2">
        <v>33652.494428253041</v>
      </c>
      <c r="N17" s="2">
        <v>41842.158837647868</v>
      </c>
      <c r="O17" s="2">
        <v>0</v>
      </c>
      <c r="P17" s="2">
        <v>2762.1399794273957</v>
      </c>
    </row>
    <row r="18" spans="1:16" ht="15" hidden="1" customHeight="1" outlineLevel="1" x14ac:dyDescent="0.2">
      <c r="A18" s="1" t="s">
        <v>60</v>
      </c>
      <c r="B18" s="1" t="s">
        <v>61</v>
      </c>
      <c r="C18" s="3">
        <f>VLOOKUP(A18,'Resultat 2022'!A:O,15,0)</f>
        <v>514280</v>
      </c>
      <c r="D18" s="4">
        <f t="shared" si="2"/>
        <v>530000</v>
      </c>
      <c r="E18" s="2">
        <v>10000</v>
      </c>
      <c r="H18" s="2">
        <v>140000</v>
      </c>
      <c r="O18" s="2">
        <v>380000</v>
      </c>
    </row>
    <row r="19" spans="1:16" ht="15" hidden="1" customHeight="1" outlineLevel="1" x14ac:dyDescent="0.2">
      <c r="A19" s="1" t="s">
        <v>62</v>
      </c>
      <c r="B19" s="1" t="s">
        <v>63</v>
      </c>
      <c r="C19" s="3">
        <f>VLOOKUP(A19,'Resultat 2022'!A:O,15,0)</f>
        <v>24016</v>
      </c>
      <c r="D19" s="4">
        <f t="shared" si="2"/>
        <v>20000</v>
      </c>
      <c r="E19" s="2">
        <v>20000</v>
      </c>
    </row>
    <row r="20" spans="1:16" ht="15" customHeight="1" collapsed="1" x14ac:dyDescent="0.2">
      <c r="B20" s="1" t="s">
        <v>64</v>
      </c>
      <c r="C20" s="3">
        <f>SUM(C17:C19)</f>
        <v>608292</v>
      </c>
      <c r="D20" s="3">
        <f>SUM(D17:D19)</f>
        <v>711250</v>
      </c>
      <c r="E20" s="8">
        <f t="shared" ref="E20:P20" si="3">SUM(E17:E19)</f>
        <v>33036.280644608261</v>
      </c>
      <c r="F20" s="8">
        <f t="shared" si="3"/>
        <v>14096.35907766158</v>
      </c>
      <c r="G20" s="8">
        <f t="shared" si="3"/>
        <v>16273.358477627295</v>
      </c>
      <c r="H20" s="8">
        <f t="shared" si="3"/>
        <v>186083.27618721069</v>
      </c>
      <c r="I20" s="8">
        <f t="shared" si="3"/>
        <v>3503.9323675638607</v>
      </c>
      <c r="J20" s="8">
        <f t="shared" si="3"/>
        <v>0</v>
      </c>
      <c r="K20" s="8">
        <f t="shared" si="3"/>
        <v>0</v>
      </c>
      <c r="L20" s="8">
        <f t="shared" si="3"/>
        <v>0</v>
      </c>
      <c r="M20" s="8">
        <f t="shared" si="3"/>
        <v>33652.494428253041</v>
      </c>
      <c r="N20" s="8">
        <f t="shared" si="3"/>
        <v>41842.158837647868</v>
      </c>
      <c r="O20" s="8">
        <f t="shared" si="3"/>
        <v>380000</v>
      </c>
      <c r="P20" s="8">
        <f t="shared" si="3"/>
        <v>2762.1399794273957</v>
      </c>
    </row>
    <row r="21" spans="1:16" ht="15" hidden="1" customHeight="1" outlineLevel="1" x14ac:dyDescent="0.2">
      <c r="A21" s="1" t="s">
        <v>66</v>
      </c>
      <c r="B21" s="1" t="s">
        <v>67</v>
      </c>
      <c r="C21" s="3">
        <f>VLOOKUP(A21,'Resultat 2022'!A:O,15,0)</f>
        <v>93000</v>
      </c>
      <c r="D21" s="4">
        <f t="shared" ref="D21:D24" si="4">SUM(E21:P21)</f>
        <v>234000.00000000026</v>
      </c>
      <c r="E21" s="2">
        <v>21272.727272727298</v>
      </c>
      <c r="F21" s="2">
        <v>21272.727272727298</v>
      </c>
      <c r="G21" s="2">
        <v>21272.727272727298</v>
      </c>
      <c r="H21" s="2">
        <v>21272.727272727298</v>
      </c>
      <c r="I21" s="2">
        <v>21272.727272727298</v>
      </c>
      <c r="K21" s="2">
        <v>21272.727272727298</v>
      </c>
      <c r="L21" s="2">
        <v>21272.727272727298</v>
      </c>
      <c r="M21" s="2">
        <v>21272.727272727298</v>
      </c>
      <c r="N21" s="2">
        <v>21272.727272727298</v>
      </c>
      <c r="O21" s="2">
        <v>21272.727272727298</v>
      </c>
      <c r="P21" s="2">
        <v>21272.727272727298</v>
      </c>
    </row>
    <row r="22" spans="1:16" ht="15" hidden="1" customHeight="1" outlineLevel="1" x14ac:dyDescent="0.2">
      <c r="A22" s="1" t="s">
        <v>68</v>
      </c>
      <c r="B22" s="1" t="s">
        <v>69</v>
      </c>
      <c r="C22" s="3">
        <f>VLOOKUP(A22,'Resultat 2022'!A:O,15,0)</f>
        <v>132186</v>
      </c>
      <c r="D22" s="4">
        <f t="shared" si="4"/>
        <v>0</v>
      </c>
    </row>
    <row r="23" spans="1:16" ht="15" hidden="1" customHeight="1" outlineLevel="1" x14ac:dyDescent="0.2">
      <c r="A23" s="1" t="s">
        <v>70</v>
      </c>
      <c r="B23" s="1" t="s">
        <v>71</v>
      </c>
      <c r="C23" s="3">
        <f>VLOOKUP(A23,'Resultat 2022'!A:O,15,0)</f>
        <v>22969</v>
      </c>
      <c r="D23" s="4">
        <f t="shared" si="4"/>
        <v>24000</v>
      </c>
      <c r="E23" s="2">
        <v>2000</v>
      </c>
      <c r="F23" s="2">
        <v>2000</v>
      </c>
      <c r="G23" s="2">
        <v>2000</v>
      </c>
      <c r="H23" s="2">
        <v>2000</v>
      </c>
      <c r="I23" s="2">
        <v>2000</v>
      </c>
      <c r="J23" s="2">
        <v>2000</v>
      </c>
      <c r="K23" s="2">
        <v>2000</v>
      </c>
      <c r="L23" s="2">
        <v>2000</v>
      </c>
      <c r="M23" s="2">
        <v>2000</v>
      </c>
      <c r="N23" s="2">
        <v>2000</v>
      </c>
      <c r="O23" s="2">
        <v>2000</v>
      </c>
      <c r="P23" s="2">
        <v>2000</v>
      </c>
    </row>
    <row r="24" spans="1:16" ht="15" hidden="1" customHeight="1" outlineLevel="1" x14ac:dyDescent="0.2">
      <c r="A24" s="1" t="s">
        <v>72</v>
      </c>
      <c r="B24" s="1" t="s">
        <v>73</v>
      </c>
      <c r="C24" s="3">
        <f>VLOOKUP(A24,'Resultat 2022'!A:O,15,0)</f>
        <v>8000</v>
      </c>
      <c r="D24" s="4">
        <f t="shared" si="4"/>
        <v>8000</v>
      </c>
      <c r="J24" s="2">
        <v>8000</v>
      </c>
    </row>
    <row r="25" spans="1:16" ht="15" customHeight="1" collapsed="1" x14ac:dyDescent="0.2">
      <c r="B25" s="1" t="s">
        <v>74</v>
      </c>
      <c r="C25" s="3">
        <f>SUM(C21:C24)</f>
        <v>256155</v>
      </c>
      <c r="D25" s="3">
        <f>SUM(D21:D24)</f>
        <v>266000.00000000023</v>
      </c>
      <c r="E25" s="8">
        <f t="shared" ref="E25:P25" si="5">SUM(E21:E24)</f>
        <v>23272.727272727298</v>
      </c>
      <c r="F25" s="8">
        <f t="shared" si="5"/>
        <v>23272.727272727298</v>
      </c>
      <c r="G25" s="8">
        <f t="shared" si="5"/>
        <v>23272.727272727298</v>
      </c>
      <c r="H25" s="8">
        <f t="shared" si="5"/>
        <v>23272.727272727298</v>
      </c>
      <c r="I25" s="8">
        <f t="shared" si="5"/>
        <v>23272.727272727298</v>
      </c>
      <c r="J25" s="8">
        <f t="shared" si="5"/>
        <v>10000</v>
      </c>
      <c r="K25" s="8">
        <f t="shared" si="5"/>
        <v>23272.727272727298</v>
      </c>
      <c r="L25" s="8">
        <f t="shared" si="5"/>
        <v>23272.727272727298</v>
      </c>
      <c r="M25" s="8">
        <f t="shared" si="5"/>
        <v>23272.727272727298</v>
      </c>
      <c r="N25" s="8">
        <f t="shared" si="5"/>
        <v>23272.727272727298</v>
      </c>
      <c r="O25" s="8">
        <f t="shared" si="5"/>
        <v>23272.727272727298</v>
      </c>
      <c r="P25" s="8">
        <f t="shared" si="5"/>
        <v>23272.727272727298</v>
      </c>
    </row>
    <row r="26" spans="1:16" ht="15" hidden="1" customHeight="1" outlineLevel="1" x14ac:dyDescent="0.2">
      <c r="A26" s="1" t="s">
        <v>75</v>
      </c>
      <c r="B26" s="1" t="s">
        <v>76</v>
      </c>
      <c r="C26" s="3">
        <f>VLOOKUP(A26,'Resultat 2022'!A:O,15,0)</f>
        <v>7347</v>
      </c>
      <c r="D26" s="4">
        <f t="shared" ref="D26:D33" si="6">SUM(E26:P26)</f>
        <v>7500</v>
      </c>
      <c r="P26" s="2">
        <v>7500</v>
      </c>
    </row>
    <row r="27" spans="1:16" ht="15" hidden="1" customHeight="1" outlineLevel="1" x14ac:dyDescent="0.2">
      <c r="A27" s="1" t="s">
        <v>77</v>
      </c>
      <c r="B27" s="1" t="s">
        <v>78</v>
      </c>
      <c r="C27" s="3">
        <f>VLOOKUP(A27,'Resultat 2022'!A:O,15,0)</f>
        <v>749</v>
      </c>
      <c r="D27" s="4">
        <f t="shared" si="6"/>
        <v>750</v>
      </c>
      <c r="P27" s="2">
        <v>750</v>
      </c>
    </row>
    <row r="28" spans="1:16" ht="15" hidden="1" customHeight="1" outlineLevel="1" x14ac:dyDescent="0.2">
      <c r="A28" s="1" t="s">
        <v>79</v>
      </c>
      <c r="B28" s="1" t="s">
        <v>80</v>
      </c>
      <c r="C28" s="3">
        <f>VLOOKUP(A28,'Resultat 2022'!A:O,15,0)</f>
        <v>20000</v>
      </c>
      <c r="D28" s="4">
        <f t="shared" si="6"/>
        <v>20000</v>
      </c>
      <c r="E28" s="2">
        <v>1500</v>
      </c>
      <c r="F28" s="2">
        <v>1500</v>
      </c>
      <c r="G28" s="2">
        <v>1500</v>
      </c>
      <c r="H28" s="2">
        <v>1500</v>
      </c>
      <c r="I28" s="2">
        <v>1500</v>
      </c>
      <c r="J28" s="2">
        <v>1500</v>
      </c>
      <c r="K28" s="2">
        <v>1500</v>
      </c>
      <c r="L28" s="2">
        <v>1500</v>
      </c>
      <c r="M28" s="2">
        <v>1500</v>
      </c>
      <c r="N28" s="2">
        <v>1500</v>
      </c>
      <c r="O28" s="2">
        <v>1500</v>
      </c>
      <c r="P28" s="2">
        <v>3500</v>
      </c>
    </row>
    <row r="29" spans="1:16" ht="15" hidden="1" customHeight="1" outlineLevel="1" x14ac:dyDescent="0.2">
      <c r="A29" s="1" t="s">
        <v>81</v>
      </c>
      <c r="B29" s="1" t="s">
        <v>82</v>
      </c>
      <c r="C29" s="3">
        <f>VLOOKUP(A29,'Resultat 2022'!A:O,15,0)</f>
        <v>132575</v>
      </c>
      <c r="D29" s="4">
        <f t="shared" si="6"/>
        <v>130000</v>
      </c>
      <c r="E29" s="2">
        <v>11796.341693381104</v>
      </c>
      <c r="F29" s="2">
        <v>20543.088817650387</v>
      </c>
      <c r="G29" s="2">
        <v>17027.720158400905</v>
      </c>
      <c r="H29" s="2">
        <v>27823.873279275882</v>
      </c>
      <c r="I29" s="2">
        <v>13585.89477654158</v>
      </c>
      <c r="J29" s="2">
        <v>544.22025268715822</v>
      </c>
      <c r="K29" s="2">
        <v>0</v>
      </c>
      <c r="L29" s="2">
        <v>0</v>
      </c>
      <c r="M29" s="2">
        <v>7623.9864227795588</v>
      </c>
      <c r="N29" s="2">
        <v>5903.0737318498959</v>
      </c>
      <c r="O29" s="2">
        <v>18111.25777861588</v>
      </c>
      <c r="P29" s="2">
        <v>7040.5430888176506</v>
      </c>
    </row>
    <row r="30" spans="1:16" ht="15" hidden="1" customHeight="1" outlineLevel="1" x14ac:dyDescent="0.2">
      <c r="A30" s="1" t="s">
        <v>83</v>
      </c>
      <c r="B30" s="1" t="s">
        <v>84</v>
      </c>
      <c r="C30" s="3">
        <f>VLOOKUP(A30,'Resultat 2022'!A:O,15,0)</f>
        <v>16500</v>
      </c>
      <c r="D30" s="4">
        <f t="shared" si="6"/>
        <v>13000</v>
      </c>
      <c r="H30" s="2">
        <v>4000</v>
      </c>
      <c r="L30" s="2">
        <v>4000</v>
      </c>
      <c r="P30" s="2">
        <v>5000</v>
      </c>
    </row>
    <row r="31" spans="1:16" ht="15" hidden="1" customHeight="1" outlineLevel="1" x14ac:dyDescent="0.2">
      <c r="A31" s="1" t="s">
        <v>85</v>
      </c>
      <c r="B31" s="1" t="s">
        <v>86</v>
      </c>
      <c r="C31" s="3">
        <f>VLOOKUP(A31,'Resultat 2022'!A:O,15,0)</f>
        <v>1800</v>
      </c>
      <c r="D31" s="4">
        <f t="shared" si="6"/>
        <v>2000</v>
      </c>
      <c r="G31" s="2">
        <v>500</v>
      </c>
      <c r="J31" s="2">
        <v>500</v>
      </c>
      <c r="M31" s="2">
        <v>500</v>
      </c>
      <c r="P31" s="2">
        <v>500</v>
      </c>
    </row>
    <row r="32" spans="1:16" ht="15" hidden="1" customHeight="1" outlineLevel="1" x14ac:dyDescent="0.2">
      <c r="A32" s="1" t="s">
        <v>87</v>
      </c>
      <c r="B32" s="1" t="s">
        <v>88</v>
      </c>
      <c r="C32" s="3">
        <f>VLOOKUP(A32,'Resultat 2022'!A:O,15,0)</f>
        <v>4058</v>
      </c>
      <c r="D32" s="4">
        <f t="shared" si="6"/>
        <v>2500</v>
      </c>
      <c r="J32" s="2">
        <v>1250</v>
      </c>
      <c r="P32" s="2">
        <v>1250</v>
      </c>
    </row>
    <row r="33" spans="1:16" ht="15" hidden="1" customHeight="1" outlineLevel="1" x14ac:dyDescent="0.2">
      <c r="A33" s="1" t="s">
        <v>89</v>
      </c>
      <c r="B33" s="1" t="s">
        <v>90</v>
      </c>
      <c r="C33" s="3">
        <f>VLOOKUP(A33,'Resultat 2022'!A:O,15,0)</f>
        <v>16835</v>
      </c>
      <c r="D33" s="4">
        <f t="shared" si="6"/>
        <v>15000</v>
      </c>
      <c r="E33" s="2">
        <v>1000</v>
      </c>
      <c r="F33" s="2">
        <v>1000</v>
      </c>
      <c r="G33" s="2">
        <v>1000</v>
      </c>
      <c r="H33" s="2">
        <v>1000</v>
      </c>
      <c r="I33" s="2">
        <v>1000</v>
      </c>
      <c r="J33" s="2">
        <v>1000</v>
      </c>
      <c r="K33" s="2">
        <v>1000</v>
      </c>
      <c r="L33" s="2">
        <v>1000</v>
      </c>
      <c r="M33" s="2">
        <v>1000</v>
      </c>
      <c r="N33" s="2">
        <v>1000</v>
      </c>
      <c r="O33" s="2">
        <v>2500</v>
      </c>
      <c r="P33" s="2">
        <v>2500</v>
      </c>
    </row>
    <row r="34" spans="1:16" ht="14" x14ac:dyDescent="0.2">
      <c r="B34" s="1" t="s">
        <v>91</v>
      </c>
      <c r="C34" s="3">
        <f>SUM(C26:C33)</f>
        <v>199864</v>
      </c>
      <c r="D34" s="3">
        <f>SUM(D26:D33)</f>
        <v>190750</v>
      </c>
      <c r="E34" s="8">
        <f t="shared" ref="E34:P34" si="7">SUM(E26:E33)</f>
        <v>14296.341693381104</v>
      </c>
      <c r="F34" s="8">
        <f t="shared" si="7"/>
        <v>23043.088817650387</v>
      </c>
      <c r="G34" s="8">
        <f t="shared" si="7"/>
        <v>20027.720158400905</v>
      </c>
      <c r="H34" s="8">
        <f t="shared" si="7"/>
        <v>34323.873279275882</v>
      </c>
      <c r="I34" s="8">
        <f t="shared" si="7"/>
        <v>16085.89477654158</v>
      </c>
      <c r="J34" s="8">
        <f t="shared" si="7"/>
        <v>4794.2202526871588</v>
      </c>
      <c r="K34" s="8">
        <f t="shared" si="7"/>
        <v>2500</v>
      </c>
      <c r="L34" s="8">
        <f t="shared" si="7"/>
        <v>6500</v>
      </c>
      <c r="M34" s="8">
        <f t="shared" si="7"/>
        <v>10623.986422779559</v>
      </c>
      <c r="N34" s="8">
        <f t="shared" si="7"/>
        <v>8403.0737318498959</v>
      </c>
      <c r="O34" s="8">
        <f t="shared" si="7"/>
        <v>22111.25777861588</v>
      </c>
      <c r="P34" s="8">
        <f t="shared" si="7"/>
        <v>28040.543088817649</v>
      </c>
    </row>
    <row r="35" spans="1:16" ht="14" collapsed="1" x14ac:dyDescent="0.2">
      <c r="B35" s="1" t="s">
        <v>92</v>
      </c>
      <c r="C35" s="3">
        <f>+C34+C25</f>
        <v>456019</v>
      </c>
      <c r="D35" s="3">
        <f>+D34+D25</f>
        <v>456750.00000000023</v>
      </c>
      <c r="E35" s="8">
        <f t="shared" ref="E35:P35" si="8">+E34+E25</f>
        <v>37569.068966108403</v>
      </c>
      <c r="F35" s="8">
        <f t="shared" si="8"/>
        <v>46315.816090377688</v>
      </c>
      <c r="G35" s="8">
        <f t="shared" si="8"/>
        <v>43300.447431128203</v>
      </c>
      <c r="H35" s="8">
        <f t="shared" si="8"/>
        <v>57596.600552003176</v>
      </c>
      <c r="I35" s="8">
        <f t="shared" si="8"/>
        <v>39358.622049268874</v>
      </c>
      <c r="J35" s="8">
        <f t="shared" si="8"/>
        <v>14794.220252687159</v>
      </c>
      <c r="K35" s="8">
        <f t="shared" si="8"/>
        <v>25772.727272727298</v>
      </c>
      <c r="L35" s="8">
        <f t="shared" si="8"/>
        <v>29772.727272727298</v>
      </c>
      <c r="M35" s="8">
        <f t="shared" si="8"/>
        <v>33896.713695506856</v>
      </c>
      <c r="N35" s="8">
        <f t="shared" si="8"/>
        <v>31675.801004577195</v>
      </c>
      <c r="O35" s="8">
        <f t="shared" si="8"/>
        <v>45383.985051343174</v>
      </c>
      <c r="P35" s="8">
        <f t="shared" si="8"/>
        <v>51313.270361544943</v>
      </c>
    </row>
    <row r="36" spans="1:16" ht="14" hidden="1" outlineLevel="1" x14ac:dyDescent="0.2">
      <c r="A36" s="1" t="s">
        <v>96</v>
      </c>
      <c r="B36" s="1" t="s">
        <v>97</v>
      </c>
      <c r="C36" s="3">
        <f>VLOOKUP(A36,'Resultat 2022'!A:O,15,0)</f>
        <v>186636</v>
      </c>
      <c r="D36" s="4">
        <f t="shared" ref="D36:D38" si="9">SUM(E36:P36)</f>
        <v>210000</v>
      </c>
      <c r="E36" s="2">
        <v>55000</v>
      </c>
      <c r="F36" s="2">
        <v>110000</v>
      </c>
      <c r="I36" s="2">
        <v>10000</v>
      </c>
      <c r="M36" s="2">
        <v>15000</v>
      </c>
      <c r="P36" s="2">
        <v>20000</v>
      </c>
    </row>
    <row r="37" spans="1:16" ht="14" hidden="1" outlineLevel="1" x14ac:dyDescent="0.2">
      <c r="A37" s="1" t="s">
        <v>98</v>
      </c>
      <c r="B37" s="1" t="s">
        <v>99</v>
      </c>
      <c r="C37" s="3">
        <f>VLOOKUP(A37,'Resultat 2022'!A:O,15,0)</f>
        <v>4050</v>
      </c>
      <c r="D37" s="4">
        <f t="shared" si="9"/>
        <v>4000</v>
      </c>
      <c r="G37" s="2">
        <v>4000</v>
      </c>
    </row>
    <row r="38" spans="1:16" ht="14" hidden="1" outlineLevel="1" x14ac:dyDescent="0.2">
      <c r="A38" s="1" t="s">
        <v>100</v>
      </c>
      <c r="B38" s="1" t="s">
        <v>101</v>
      </c>
      <c r="C38" s="3">
        <f>VLOOKUP(A38,'Resultat 2022'!A:O,15,0)</f>
        <v>3298</v>
      </c>
      <c r="D38" s="4">
        <f t="shared" si="9"/>
        <v>3000</v>
      </c>
      <c r="H38" s="2">
        <v>3000</v>
      </c>
    </row>
    <row r="39" spans="1:16" ht="14" collapsed="1" x14ac:dyDescent="0.2">
      <c r="B39" s="1" t="s">
        <v>102</v>
      </c>
      <c r="C39" s="3">
        <f>SUM(C36:C38)</f>
        <v>193984</v>
      </c>
      <c r="D39" s="3">
        <f>SUM(D36:D38)</f>
        <v>217000</v>
      </c>
      <c r="E39" s="8">
        <f t="shared" ref="E39:P39" si="10">SUM(E36:E38)</f>
        <v>55000</v>
      </c>
      <c r="F39" s="8">
        <f t="shared" si="10"/>
        <v>110000</v>
      </c>
      <c r="G39" s="8">
        <f t="shared" si="10"/>
        <v>4000</v>
      </c>
      <c r="H39" s="8">
        <f t="shared" si="10"/>
        <v>3000</v>
      </c>
      <c r="I39" s="8">
        <f t="shared" si="10"/>
        <v>10000</v>
      </c>
      <c r="J39" s="8">
        <f t="shared" si="10"/>
        <v>0</v>
      </c>
      <c r="K39" s="8">
        <f t="shared" si="10"/>
        <v>0</v>
      </c>
      <c r="L39" s="8">
        <f t="shared" si="10"/>
        <v>0</v>
      </c>
      <c r="M39" s="8">
        <f t="shared" si="10"/>
        <v>15000</v>
      </c>
      <c r="N39" s="8">
        <f t="shared" si="10"/>
        <v>0</v>
      </c>
      <c r="O39" s="8">
        <f t="shared" si="10"/>
        <v>0</v>
      </c>
      <c r="P39" s="8">
        <f t="shared" si="10"/>
        <v>20000</v>
      </c>
    </row>
    <row r="40" spans="1:16" ht="14" hidden="1" outlineLevel="1" x14ac:dyDescent="0.2">
      <c r="A40" s="1" t="s">
        <v>103</v>
      </c>
      <c r="B40" s="1" t="s">
        <v>104</v>
      </c>
      <c r="C40" s="3">
        <f>VLOOKUP(A40,'Resultat 2022'!A:O,15,0)</f>
        <v>25158</v>
      </c>
      <c r="D40" s="4">
        <f t="shared" ref="D40:D41" si="11">SUM(E40:P40)</f>
        <v>25000</v>
      </c>
      <c r="E40" s="2">
        <v>2000</v>
      </c>
      <c r="F40" s="2">
        <v>2000</v>
      </c>
      <c r="G40" s="2">
        <v>2000</v>
      </c>
      <c r="H40" s="2">
        <v>2000</v>
      </c>
      <c r="I40" s="2">
        <v>2000</v>
      </c>
      <c r="J40" s="2">
        <v>2000</v>
      </c>
      <c r="K40" s="2">
        <v>2000</v>
      </c>
      <c r="L40" s="2">
        <v>2000</v>
      </c>
      <c r="M40" s="2">
        <v>2000</v>
      </c>
      <c r="N40" s="2">
        <v>2000</v>
      </c>
      <c r="O40" s="2">
        <v>2000</v>
      </c>
      <c r="P40" s="2">
        <v>3000</v>
      </c>
    </row>
    <row r="41" spans="1:16" ht="14" hidden="1" outlineLevel="1" x14ac:dyDescent="0.2">
      <c r="A41" s="1" t="s">
        <v>105</v>
      </c>
      <c r="B41" s="1" t="s">
        <v>106</v>
      </c>
      <c r="C41" s="3">
        <f>VLOOKUP(A41,'Resultat 2022'!A:O,15,0)</f>
        <v>2060</v>
      </c>
      <c r="D41" s="4">
        <f t="shared" si="11"/>
        <v>2000</v>
      </c>
      <c r="I41" s="2">
        <v>1000</v>
      </c>
      <c r="O41" s="2">
        <v>1000</v>
      </c>
    </row>
    <row r="42" spans="1:16" ht="14" collapsed="1" x14ac:dyDescent="0.2">
      <c r="B42" s="1" t="s">
        <v>107</v>
      </c>
      <c r="C42" s="3">
        <f>SUM(C40:C41)</f>
        <v>27218</v>
      </c>
      <c r="D42" s="3">
        <f>SUM(D40:D41)</f>
        <v>27000</v>
      </c>
      <c r="E42" s="8">
        <f t="shared" ref="E42:P42" si="12">SUM(E40:E41)</f>
        <v>2000</v>
      </c>
      <c r="F42" s="8">
        <f t="shared" si="12"/>
        <v>2000</v>
      </c>
      <c r="G42" s="8">
        <f t="shared" si="12"/>
        <v>2000</v>
      </c>
      <c r="H42" s="8">
        <f t="shared" si="12"/>
        <v>2000</v>
      </c>
      <c r="I42" s="8">
        <f t="shared" si="12"/>
        <v>3000</v>
      </c>
      <c r="J42" s="8">
        <f t="shared" si="12"/>
        <v>2000</v>
      </c>
      <c r="K42" s="8">
        <f t="shared" si="12"/>
        <v>2000</v>
      </c>
      <c r="L42" s="8">
        <f t="shared" si="12"/>
        <v>2000</v>
      </c>
      <c r="M42" s="8">
        <f t="shared" si="12"/>
        <v>2000</v>
      </c>
      <c r="N42" s="8">
        <f t="shared" si="12"/>
        <v>2000</v>
      </c>
      <c r="O42" s="8">
        <f t="shared" si="12"/>
        <v>3000</v>
      </c>
      <c r="P42" s="8">
        <f t="shared" si="12"/>
        <v>3000</v>
      </c>
    </row>
    <row r="43" spans="1:16" ht="14" hidden="1" outlineLevel="1" x14ac:dyDescent="0.2">
      <c r="A43" s="1" t="s">
        <v>108</v>
      </c>
      <c r="B43" s="1" t="s">
        <v>109</v>
      </c>
      <c r="C43" s="3">
        <f>VLOOKUP(A43,'Resultat 2022'!A:O,15,0)</f>
        <v>11449</v>
      </c>
      <c r="D43" s="4">
        <f t="shared" ref="D43:D47" si="13">SUM(E43:P43)</f>
        <v>5000</v>
      </c>
      <c r="E43" s="2">
        <v>500</v>
      </c>
      <c r="F43" s="2">
        <v>500</v>
      </c>
      <c r="G43" s="2">
        <v>500</v>
      </c>
      <c r="H43" s="2">
        <v>500</v>
      </c>
      <c r="I43" s="2">
        <v>500</v>
      </c>
      <c r="L43" s="2">
        <v>500</v>
      </c>
      <c r="M43" s="2">
        <v>500</v>
      </c>
      <c r="N43" s="2">
        <v>500</v>
      </c>
      <c r="O43" s="2">
        <v>500</v>
      </c>
      <c r="P43" s="2">
        <v>500</v>
      </c>
    </row>
    <row r="44" spans="1:16" ht="14" hidden="1" outlineLevel="1" x14ac:dyDescent="0.2">
      <c r="A44" s="1" t="s">
        <v>110</v>
      </c>
      <c r="B44" s="1" t="s">
        <v>111</v>
      </c>
      <c r="C44" s="3">
        <f>VLOOKUP(A44,'Resultat 2022'!A:O,15,0)</f>
        <v>3325</v>
      </c>
      <c r="D44" s="4">
        <f t="shared" si="13"/>
        <v>3000</v>
      </c>
      <c r="I44" s="2">
        <v>1500</v>
      </c>
      <c r="O44" s="2">
        <v>1500</v>
      </c>
    </row>
    <row r="45" spans="1:16" ht="14" hidden="1" outlineLevel="1" x14ac:dyDescent="0.2">
      <c r="A45" s="1" t="s">
        <v>112</v>
      </c>
      <c r="B45" s="1" t="s">
        <v>113</v>
      </c>
      <c r="C45" s="3">
        <f>VLOOKUP(A45,'Resultat 2022'!A:O,15,0)</f>
        <v>18881</v>
      </c>
      <c r="D45" s="4">
        <f t="shared" si="13"/>
        <v>15000</v>
      </c>
      <c r="H45" s="2">
        <v>5000</v>
      </c>
      <c r="L45" s="2">
        <v>5000</v>
      </c>
      <c r="P45" s="2">
        <v>5000</v>
      </c>
    </row>
    <row r="46" spans="1:16" ht="14" hidden="1" outlineLevel="1" x14ac:dyDescent="0.2">
      <c r="A46" s="1" t="s">
        <v>114</v>
      </c>
      <c r="B46" s="1" t="s">
        <v>115</v>
      </c>
      <c r="C46" s="3">
        <f>VLOOKUP(A46,'Resultat 2022'!A:O,15,0)</f>
        <v>391</v>
      </c>
      <c r="D46" s="4">
        <f t="shared" si="13"/>
        <v>5000</v>
      </c>
      <c r="E46" s="2">
        <v>5000</v>
      </c>
    </row>
    <row r="47" spans="1:16" ht="14" hidden="1" outlineLevel="1" x14ac:dyDescent="0.2">
      <c r="A47" s="1" t="s">
        <v>116</v>
      </c>
      <c r="B47" s="1" t="s">
        <v>117</v>
      </c>
      <c r="C47" s="3">
        <f>VLOOKUP(A47,'Resultat 2022'!A:O,15,0)</f>
        <v>231343</v>
      </c>
      <c r="D47" s="4">
        <f t="shared" si="13"/>
        <v>100000</v>
      </c>
      <c r="E47" s="2">
        <v>10000</v>
      </c>
      <c r="F47" s="2">
        <v>10000</v>
      </c>
      <c r="G47" s="2">
        <v>10000</v>
      </c>
      <c r="H47" s="2">
        <v>10000</v>
      </c>
      <c r="I47" s="2">
        <v>10000</v>
      </c>
      <c r="L47" s="2">
        <v>10000</v>
      </c>
      <c r="M47" s="2">
        <v>10000</v>
      </c>
      <c r="N47" s="2">
        <v>10000</v>
      </c>
      <c r="O47" s="2">
        <v>10000</v>
      </c>
      <c r="P47" s="2">
        <v>10000</v>
      </c>
    </row>
    <row r="48" spans="1:16" ht="14" collapsed="1" x14ac:dyDescent="0.2">
      <c r="B48" s="1" t="s">
        <v>118</v>
      </c>
      <c r="C48" s="3">
        <f>SUM(C43:C47)</f>
        <v>265389</v>
      </c>
      <c r="D48" s="3">
        <f>SUM(D43:D47)</f>
        <v>128000</v>
      </c>
      <c r="E48" s="8">
        <f t="shared" ref="E48:P48" si="14">SUM(E43:E47)</f>
        <v>15500</v>
      </c>
      <c r="F48" s="8">
        <f t="shared" si="14"/>
        <v>10500</v>
      </c>
      <c r="G48" s="8">
        <f t="shared" si="14"/>
        <v>10500</v>
      </c>
      <c r="H48" s="8">
        <f t="shared" si="14"/>
        <v>15500</v>
      </c>
      <c r="I48" s="8">
        <f t="shared" si="14"/>
        <v>12000</v>
      </c>
      <c r="J48" s="8">
        <f t="shared" si="14"/>
        <v>0</v>
      </c>
      <c r="K48" s="8">
        <f t="shared" si="14"/>
        <v>0</v>
      </c>
      <c r="L48" s="8">
        <f t="shared" si="14"/>
        <v>15500</v>
      </c>
      <c r="M48" s="8">
        <f t="shared" si="14"/>
        <v>10500</v>
      </c>
      <c r="N48" s="8">
        <f t="shared" si="14"/>
        <v>10500</v>
      </c>
      <c r="O48" s="8">
        <f t="shared" si="14"/>
        <v>12000</v>
      </c>
      <c r="P48" s="8">
        <f t="shared" si="14"/>
        <v>15500</v>
      </c>
    </row>
    <row r="49" spans="1:30" ht="14" hidden="1" outlineLevel="1" x14ac:dyDescent="0.2">
      <c r="A49" s="1" t="s">
        <v>120</v>
      </c>
      <c r="B49" s="1" t="s">
        <v>121</v>
      </c>
      <c r="C49" s="3">
        <f>VLOOKUP(A49,'Resultat 2022'!A:O,15,0)</f>
        <v>128916</v>
      </c>
      <c r="D49" s="4">
        <f t="shared" ref="D49:D51" si="15">SUM(E49:P49)</f>
        <v>130000</v>
      </c>
      <c r="E49" s="2">
        <v>10000</v>
      </c>
      <c r="F49" s="2">
        <v>10000</v>
      </c>
      <c r="G49" s="2">
        <v>10000</v>
      </c>
      <c r="H49" s="2">
        <v>10000</v>
      </c>
      <c r="I49" s="2">
        <v>10000</v>
      </c>
      <c r="J49" s="2">
        <v>10000</v>
      </c>
      <c r="K49" s="2">
        <v>10000</v>
      </c>
      <c r="L49" s="2">
        <v>10000</v>
      </c>
      <c r="M49" s="2">
        <v>10000</v>
      </c>
      <c r="N49" s="2">
        <v>10000</v>
      </c>
      <c r="O49" s="2">
        <v>10000</v>
      </c>
      <c r="P49" s="2">
        <v>20000</v>
      </c>
    </row>
    <row r="50" spans="1:30" ht="14" hidden="1" outlineLevel="1" x14ac:dyDescent="0.2">
      <c r="A50" s="1" t="s">
        <v>122</v>
      </c>
      <c r="B50" s="1" t="s">
        <v>123</v>
      </c>
      <c r="C50" s="3">
        <f>VLOOKUP(A50,'Resultat 2022'!A:O,15,0)</f>
        <v>71769</v>
      </c>
      <c r="D50" s="4">
        <f t="shared" si="15"/>
        <v>20000</v>
      </c>
      <c r="E50" s="2">
        <v>1800</v>
      </c>
      <c r="F50" s="2">
        <v>1800</v>
      </c>
      <c r="G50" s="2">
        <v>1800</v>
      </c>
      <c r="H50" s="2">
        <v>1800</v>
      </c>
      <c r="I50" s="2">
        <v>1800</v>
      </c>
      <c r="J50" s="2">
        <v>1000</v>
      </c>
      <c r="K50" s="2">
        <v>1000</v>
      </c>
      <c r="L50" s="2">
        <v>1800</v>
      </c>
      <c r="M50" s="2">
        <v>1800</v>
      </c>
      <c r="N50" s="2">
        <v>1800</v>
      </c>
      <c r="O50" s="2">
        <v>1800</v>
      </c>
      <c r="P50" s="2">
        <v>1800</v>
      </c>
    </row>
    <row r="51" spans="1:30" ht="14" hidden="1" outlineLevel="1" x14ac:dyDescent="0.2">
      <c r="A51" s="1" t="s">
        <v>124</v>
      </c>
      <c r="B51" s="1" t="s">
        <v>125</v>
      </c>
      <c r="C51" s="3">
        <f>VLOOKUP(A51,'Resultat 2022'!A:O,15,0)</f>
        <v>211776</v>
      </c>
      <c r="D51" s="4">
        <f t="shared" si="15"/>
        <v>400000</v>
      </c>
      <c r="E51" s="2">
        <v>33000</v>
      </c>
      <c r="F51" s="2">
        <v>33000</v>
      </c>
      <c r="G51" s="2">
        <v>33000</v>
      </c>
      <c r="H51" s="2">
        <v>33000</v>
      </c>
      <c r="I51" s="2">
        <v>33000</v>
      </c>
      <c r="J51" s="2">
        <v>33000</v>
      </c>
      <c r="K51" s="2">
        <v>33000</v>
      </c>
      <c r="L51" s="2">
        <v>33000</v>
      </c>
      <c r="M51" s="2">
        <v>33000</v>
      </c>
      <c r="N51" s="2">
        <v>33000</v>
      </c>
      <c r="O51" s="2">
        <v>33000</v>
      </c>
      <c r="P51" s="2">
        <v>37000</v>
      </c>
    </row>
    <row r="52" spans="1:30" ht="14" collapsed="1" x14ac:dyDescent="0.2">
      <c r="B52" s="1" t="s">
        <v>126</v>
      </c>
      <c r="C52" s="3">
        <f>SUM(C49:C51)</f>
        <v>412461</v>
      </c>
      <c r="D52" s="3">
        <f>SUM(D49:D51)</f>
        <v>550000</v>
      </c>
      <c r="E52" s="8">
        <f t="shared" ref="E52:P52" si="16">SUM(E49:E51)</f>
        <v>44800</v>
      </c>
      <c r="F52" s="8">
        <f t="shared" si="16"/>
        <v>44800</v>
      </c>
      <c r="G52" s="8">
        <f t="shared" si="16"/>
        <v>44800</v>
      </c>
      <c r="H52" s="8">
        <f t="shared" si="16"/>
        <v>44800</v>
      </c>
      <c r="I52" s="8">
        <f t="shared" si="16"/>
        <v>44800</v>
      </c>
      <c r="J52" s="8">
        <f t="shared" si="16"/>
        <v>44000</v>
      </c>
      <c r="K52" s="8">
        <f t="shared" si="16"/>
        <v>44000</v>
      </c>
      <c r="L52" s="8">
        <f t="shared" si="16"/>
        <v>44800</v>
      </c>
      <c r="M52" s="8">
        <f t="shared" si="16"/>
        <v>44800</v>
      </c>
      <c r="N52" s="8">
        <f t="shared" si="16"/>
        <v>44800</v>
      </c>
      <c r="O52" s="8">
        <f t="shared" si="16"/>
        <v>44800</v>
      </c>
      <c r="P52" s="8">
        <f t="shared" si="16"/>
        <v>58800</v>
      </c>
    </row>
    <row r="53" spans="1:30" ht="14" hidden="1" outlineLevel="1" x14ac:dyDescent="0.2">
      <c r="A53" s="1" t="s">
        <v>127</v>
      </c>
      <c r="B53" s="1" t="s">
        <v>128</v>
      </c>
      <c r="C53" s="3">
        <f>VLOOKUP(A53,'Resultat 2022'!A:O,15,0)</f>
        <v>7289</v>
      </c>
      <c r="D53" s="4">
        <f t="shared" ref="D53:D57" si="17">SUM(E53:P53)</f>
        <v>7000</v>
      </c>
      <c r="E53" s="2">
        <v>1500</v>
      </c>
      <c r="F53" s="2">
        <v>500</v>
      </c>
      <c r="G53" s="2">
        <v>500</v>
      </c>
      <c r="H53" s="2">
        <v>500</v>
      </c>
      <c r="I53" s="2">
        <v>500</v>
      </c>
      <c r="J53" s="2">
        <v>500</v>
      </c>
      <c r="K53" s="2">
        <v>500</v>
      </c>
      <c r="L53" s="2">
        <v>500</v>
      </c>
      <c r="M53" s="2">
        <v>500</v>
      </c>
      <c r="N53" s="2">
        <v>500</v>
      </c>
      <c r="O53" s="2">
        <v>500</v>
      </c>
      <c r="P53" s="2">
        <v>500</v>
      </c>
    </row>
    <row r="54" spans="1:30" ht="14" hidden="1" outlineLevel="1" x14ac:dyDescent="0.2">
      <c r="A54" s="1" t="s">
        <v>129</v>
      </c>
      <c r="B54" s="1" t="s">
        <v>130</v>
      </c>
      <c r="C54" s="3">
        <f>VLOOKUP(A54,'Resultat 2022'!A:O,15,0)</f>
        <v>6198</v>
      </c>
      <c r="D54" s="4">
        <f t="shared" si="17"/>
        <v>6000</v>
      </c>
      <c r="E54" s="2">
        <v>500</v>
      </c>
      <c r="F54" s="2">
        <v>500</v>
      </c>
      <c r="G54" s="2">
        <v>500</v>
      </c>
      <c r="H54" s="2">
        <v>500</v>
      </c>
      <c r="I54" s="2">
        <v>500</v>
      </c>
      <c r="J54" s="2">
        <v>500</v>
      </c>
      <c r="K54" s="2">
        <v>500</v>
      </c>
      <c r="L54" s="2">
        <v>500</v>
      </c>
      <c r="M54" s="2">
        <v>500</v>
      </c>
      <c r="N54" s="2">
        <v>500</v>
      </c>
      <c r="O54" s="2">
        <v>500</v>
      </c>
      <c r="P54" s="2">
        <v>500</v>
      </c>
    </row>
    <row r="55" spans="1:30" ht="14" hidden="1" outlineLevel="1" x14ac:dyDescent="0.2">
      <c r="A55" s="1" t="s">
        <v>131</v>
      </c>
      <c r="B55" s="1" t="s">
        <v>132</v>
      </c>
      <c r="C55" s="3">
        <f>VLOOKUP(A55,'Resultat 2022'!A:O,15,0)</f>
        <v>14132</v>
      </c>
      <c r="D55" s="4">
        <f t="shared" si="17"/>
        <v>10000</v>
      </c>
      <c r="E55" s="2">
        <v>1000</v>
      </c>
      <c r="F55" s="2">
        <v>1000</v>
      </c>
      <c r="G55" s="2">
        <v>1000</v>
      </c>
      <c r="H55" s="2">
        <v>1000</v>
      </c>
      <c r="I55" s="2">
        <v>1000</v>
      </c>
      <c r="L55" s="2">
        <v>1000</v>
      </c>
      <c r="M55" s="2">
        <v>1000</v>
      </c>
      <c r="N55" s="2">
        <v>1000</v>
      </c>
      <c r="O55" s="2">
        <v>1000</v>
      </c>
      <c r="P55" s="2">
        <v>1000</v>
      </c>
    </row>
    <row r="56" spans="1:30" ht="14" hidden="1" outlineLevel="1" x14ac:dyDescent="0.2">
      <c r="A56" s="1" t="s">
        <v>133</v>
      </c>
      <c r="B56" s="1" t="s">
        <v>134</v>
      </c>
      <c r="C56" s="3">
        <f>VLOOKUP(A56,'Resultat 2022'!A:O,15,0)</f>
        <v>23829</v>
      </c>
      <c r="D56" s="4">
        <f t="shared" si="17"/>
        <v>25000</v>
      </c>
      <c r="E56" s="2">
        <v>2000</v>
      </c>
      <c r="F56" s="2">
        <v>2000</v>
      </c>
      <c r="G56" s="2">
        <v>2000</v>
      </c>
      <c r="H56" s="2">
        <v>2000</v>
      </c>
      <c r="I56" s="2">
        <v>2000</v>
      </c>
      <c r="J56" s="2">
        <v>2000</v>
      </c>
      <c r="K56" s="2">
        <v>2000</v>
      </c>
      <c r="L56" s="2">
        <v>2000</v>
      </c>
      <c r="M56" s="2">
        <v>2000</v>
      </c>
      <c r="N56" s="2">
        <v>2000</v>
      </c>
      <c r="O56" s="2">
        <v>2000</v>
      </c>
      <c r="P56" s="2">
        <v>3000</v>
      </c>
    </row>
    <row r="57" spans="1:30" ht="14" hidden="1" outlineLevel="1" x14ac:dyDescent="0.2">
      <c r="A57" s="1" t="s">
        <v>135</v>
      </c>
      <c r="B57" s="1" t="s">
        <v>136</v>
      </c>
      <c r="C57" s="3">
        <f>VLOOKUP(A57,'Resultat 2022'!A:O,15,0)</f>
        <v>10635</v>
      </c>
      <c r="D57" s="4">
        <f t="shared" si="17"/>
        <v>5000</v>
      </c>
      <c r="E57" s="2">
        <v>500</v>
      </c>
      <c r="F57" s="2">
        <v>500</v>
      </c>
      <c r="G57" s="2">
        <v>500</v>
      </c>
      <c r="H57" s="2">
        <v>500</v>
      </c>
      <c r="I57" s="2">
        <v>500</v>
      </c>
      <c r="L57" s="2">
        <v>500</v>
      </c>
      <c r="M57" s="2">
        <v>500</v>
      </c>
      <c r="N57" s="2">
        <v>500</v>
      </c>
      <c r="O57" s="2">
        <v>500</v>
      </c>
      <c r="P57" s="2">
        <v>500</v>
      </c>
    </row>
    <row r="58" spans="1:30" ht="14" collapsed="1" x14ac:dyDescent="0.2">
      <c r="B58" s="1" t="s">
        <v>137</v>
      </c>
      <c r="C58" s="3">
        <f>SUM(C53:C57)</f>
        <v>62083</v>
      </c>
      <c r="D58" s="3">
        <f>SUM(D53:D57)</f>
        <v>53000</v>
      </c>
      <c r="E58" s="8">
        <f t="shared" ref="E58:P58" si="18">SUM(E53:E57)</f>
        <v>5500</v>
      </c>
      <c r="F58" s="8">
        <f t="shared" si="18"/>
        <v>4500</v>
      </c>
      <c r="G58" s="8">
        <f t="shared" si="18"/>
        <v>4500</v>
      </c>
      <c r="H58" s="8">
        <f t="shared" si="18"/>
        <v>4500</v>
      </c>
      <c r="I58" s="8">
        <f t="shared" si="18"/>
        <v>4500</v>
      </c>
      <c r="J58" s="8">
        <f t="shared" si="18"/>
        <v>3000</v>
      </c>
      <c r="K58" s="8">
        <f t="shared" si="18"/>
        <v>3000</v>
      </c>
      <c r="L58" s="8">
        <f t="shared" si="18"/>
        <v>4500</v>
      </c>
      <c r="M58" s="8">
        <f t="shared" si="18"/>
        <v>4500</v>
      </c>
      <c r="N58" s="8">
        <f t="shared" si="18"/>
        <v>4500</v>
      </c>
      <c r="O58" s="8">
        <f t="shared" si="18"/>
        <v>4500</v>
      </c>
      <c r="P58" s="8">
        <f t="shared" si="18"/>
        <v>5500</v>
      </c>
    </row>
    <row r="59" spans="1:30" ht="14" hidden="1" outlineLevel="1" x14ac:dyDescent="0.2">
      <c r="A59" s="1" t="s">
        <v>138</v>
      </c>
      <c r="B59" s="1" t="s">
        <v>139</v>
      </c>
      <c r="C59" s="3">
        <f>VLOOKUP(A59,'Resultat 2022'!A:O,15,0)</f>
        <v>6285</v>
      </c>
      <c r="D59" s="4">
        <f>SUM(E59:P59)</f>
        <v>6500</v>
      </c>
      <c r="E59" s="2">
        <v>1000</v>
      </c>
      <c r="F59" s="2">
        <v>500</v>
      </c>
      <c r="G59" s="2">
        <v>500</v>
      </c>
      <c r="H59" s="2">
        <v>500</v>
      </c>
      <c r="I59" s="2">
        <v>500</v>
      </c>
      <c r="J59" s="2">
        <v>500</v>
      </c>
      <c r="K59" s="2">
        <v>500</v>
      </c>
      <c r="L59" s="2">
        <v>500</v>
      </c>
      <c r="M59" s="2">
        <v>500</v>
      </c>
      <c r="N59" s="2">
        <v>500</v>
      </c>
      <c r="O59" s="2">
        <v>500</v>
      </c>
      <c r="P59" s="2">
        <v>500</v>
      </c>
    </row>
    <row r="60" spans="1:30" ht="14" collapsed="1" x14ac:dyDescent="0.2">
      <c r="B60" s="1" t="s">
        <v>140</v>
      </c>
      <c r="C60" s="3">
        <f>+C59</f>
        <v>6285</v>
      </c>
      <c r="D60" s="3">
        <f>+D59</f>
        <v>6500</v>
      </c>
      <c r="E60" s="8">
        <f t="shared" ref="E60:P60" si="19">+E59</f>
        <v>1000</v>
      </c>
      <c r="F60" s="8">
        <f t="shared" si="19"/>
        <v>500</v>
      </c>
      <c r="G60" s="8">
        <f t="shared" si="19"/>
        <v>500</v>
      </c>
      <c r="H60" s="8">
        <f t="shared" si="19"/>
        <v>500</v>
      </c>
      <c r="I60" s="8">
        <f t="shared" si="19"/>
        <v>500</v>
      </c>
      <c r="J60" s="8">
        <f t="shared" si="19"/>
        <v>500</v>
      </c>
      <c r="K60" s="8">
        <f t="shared" si="19"/>
        <v>500</v>
      </c>
      <c r="L60" s="8">
        <f t="shared" si="19"/>
        <v>500</v>
      </c>
      <c r="M60" s="8">
        <f t="shared" si="19"/>
        <v>500</v>
      </c>
      <c r="N60" s="8">
        <f t="shared" si="19"/>
        <v>500</v>
      </c>
      <c r="O60" s="8">
        <f t="shared" si="19"/>
        <v>500</v>
      </c>
      <c r="P60" s="8">
        <f t="shared" si="19"/>
        <v>500</v>
      </c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30" ht="14" hidden="1" outlineLevel="1" x14ac:dyDescent="0.2">
      <c r="A61" s="1" t="s">
        <v>141</v>
      </c>
      <c r="B61" s="1" t="s">
        <v>142</v>
      </c>
      <c r="C61" s="3">
        <f>VLOOKUP(A61,'Resultat 2022'!A:O,15,0)</f>
        <v>-66355</v>
      </c>
      <c r="D61" s="3">
        <v>0</v>
      </c>
      <c r="AD61" s="2"/>
    </row>
    <row r="62" spans="1:30" ht="14" hidden="1" outlineLevel="1" x14ac:dyDescent="0.2">
      <c r="A62" s="1" t="s">
        <v>143</v>
      </c>
      <c r="B62" s="1" t="s">
        <v>144</v>
      </c>
      <c r="C62" s="3">
        <f>VLOOKUP(A62,'Resultat 2022'!A:O,15,0)</f>
        <v>1439856</v>
      </c>
      <c r="D62" s="4">
        <f t="shared" ref="D62:D80" si="20">SUM(E62:P62)</f>
        <v>1419557.4890822417</v>
      </c>
      <c r="E62" s="2">
        <v>32023.522556125219</v>
      </c>
      <c r="F62" s="2">
        <v>264542.14285494748</v>
      </c>
      <c r="G62" s="2">
        <v>94967.363023108264</v>
      </c>
      <c r="H62" s="2">
        <v>37481.712014875426</v>
      </c>
      <c r="I62" s="2">
        <v>27846.541353152366</v>
      </c>
      <c r="J62" s="2">
        <v>1160.3885952408725</v>
      </c>
      <c r="K62" s="2">
        <v>0</v>
      </c>
      <c r="L62" s="2">
        <v>27846.541353152366</v>
      </c>
      <c r="M62" s="2">
        <v>147311.33216582876</v>
      </c>
      <c r="N62" s="2">
        <v>93890.522406724733</v>
      </c>
      <c r="O62" s="2">
        <v>301245.00204469723</v>
      </c>
      <c r="P62" s="2">
        <v>391242.42071438883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0" ht="14" hidden="1" outlineLevel="1" x14ac:dyDescent="0.2">
      <c r="A63" s="1" t="s">
        <v>145</v>
      </c>
      <c r="B63" s="1" t="s">
        <v>146</v>
      </c>
      <c r="C63" s="3">
        <f>VLOOKUP(A63,'Resultat 2022'!A:O,15,0)</f>
        <v>1033753</v>
      </c>
      <c r="D63" s="4">
        <f t="shared" si="20"/>
        <v>859861.44659314165</v>
      </c>
      <c r="E63" s="2">
        <v>190000</v>
      </c>
      <c r="F63" s="2">
        <v>40000</v>
      </c>
      <c r="G63" s="2">
        <v>50000</v>
      </c>
      <c r="H63" s="2">
        <v>32281.986122410286</v>
      </c>
      <c r="I63" s="2">
        <v>43563.404410918272</v>
      </c>
      <c r="J63" s="2">
        <v>425.48848709507979</v>
      </c>
      <c r="K63" s="2">
        <v>20000</v>
      </c>
      <c r="L63" s="2">
        <v>23779.568233417463</v>
      </c>
      <c r="M63" s="2">
        <v>20000</v>
      </c>
      <c r="N63" s="2">
        <v>24071.80438654108</v>
      </c>
      <c r="O63" s="2">
        <v>35739.194952759506</v>
      </c>
      <c r="P63" s="2">
        <v>380000</v>
      </c>
    </row>
    <row r="64" spans="1:30" ht="14" hidden="1" outlineLevel="1" x14ac:dyDescent="0.2">
      <c r="A64" s="1" t="s">
        <v>147</v>
      </c>
      <c r="B64" s="1" t="s">
        <v>148</v>
      </c>
      <c r="C64" s="3">
        <f>VLOOKUP(A64,'Resultat 2022'!A:O,15,0)</f>
        <v>605587</v>
      </c>
      <c r="D64" s="4">
        <f t="shared" si="20"/>
        <v>461352.89583495021</v>
      </c>
      <c r="E64" s="2">
        <v>20000</v>
      </c>
      <c r="F64" s="2">
        <v>80000</v>
      </c>
      <c r="G64" s="2">
        <v>40000</v>
      </c>
      <c r="H64" s="2">
        <v>25000</v>
      </c>
      <c r="I64" s="2">
        <v>25000</v>
      </c>
      <c r="J64" s="2">
        <v>22668.914623332403</v>
      </c>
      <c r="K64" s="2">
        <v>2161.5391347568561</v>
      </c>
      <c r="L64" s="2">
        <v>60000</v>
      </c>
      <c r="M64" s="2">
        <v>36369.258256864821</v>
      </c>
      <c r="N64" s="2">
        <v>45446.814413123131</v>
      </c>
      <c r="O64" s="2">
        <v>48716.369406873004</v>
      </c>
      <c r="P64" s="2">
        <v>55990</v>
      </c>
    </row>
    <row r="65" spans="1:16" ht="14" hidden="1" outlineLevel="1" x14ac:dyDescent="0.2">
      <c r="A65" s="1" t="s">
        <v>149</v>
      </c>
      <c r="B65" s="1" t="s">
        <v>150</v>
      </c>
      <c r="C65" s="3">
        <f>VLOOKUP(A65,'Resultat 2022'!A:O,15,0)</f>
        <v>84732</v>
      </c>
      <c r="D65" s="4">
        <f t="shared" si="20"/>
        <v>80000</v>
      </c>
      <c r="E65" s="2">
        <v>20260.586319218241</v>
      </c>
      <c r="F65" s="2">
        <v>0</v>
      </c>
      <c r="G65" s="2">
        <v>572.15691828352931</v>
      </c>
      <c r="H65" s="2">
        <v>24826.511825520465</v>
      </c>
      <c r="I65" s="2">
        <v>3487.7024028702263</v>
      </c>
      <c r="J65" s="2">
        <v>10858.707454090543</v>
      </c>
      <c r="K65" s="2">
        <v>0</v>
      </c>
      <c r="L65" s="2">
        <v>0</v>
      </c>
      <c r="M65" s="2">
        <v>19994.335080016994</v>
      </c>
      <c r="N65" s="2">
        <v>0</v>
      </c>
      <c r="O65" s="2">
        <v>0</v>
      </c>
      <c r="P65" s="2">
        <v>0</v>
      </c>
    </row>
    <row r="66" spans="1:16" ht="14" hidden="1" outlineLevel="1" x14ac:dyDescent="0.2">
      <c r="A66" s="1" t="s">
        <v>151</v>
      </c>
      <c r="B66" s="1" t="s">
        <v>152</v>
      </c>
      <c r="C66" s="3">
        <f>VLOOKUP(A66,'Resultat 2022'!A:O,15,0)</f>
        <v>2618</v>
      </c>
      <c r="D66" s="4">
        <f t="shared" si="20"/>
        <v>2500</v>
      </c>
      <c r="E66" s="2">
        <v>1000</v>
      </c>
      <c r="N66" s="2">
        <v>1500</v>
      </c>
    </row>
    <row r="67" spans="1:16" ht="14" hidden="1" outlineLevel="1" x14ac:dyDescent="0.2">
      <c r="A67" s="1" t="s">
        <v>153</v>
      </c>
      <c r="B67" s="1" t="s">
        <v>80</v>
      </c>
      <c r="C67" s="3">
        <f>VLOOKUP(A67,'Resultat 2022'!A:O,15,0)</f>
        <v>1692</v>
      </c>
      <c r="D67" s="4">
        <f t="shared" si="20"/>
        <v>1500</v>
      </c>
      <c r="M67" s="2">
        <v>1500</v>
      </c>
    </row>
    <row r="68" spans="1:16" ht="14" hidden="1" outlineLevel="1" x14ac:dyDescent="0.2">
      <c r="A68" s="1" t="s">
        <v>154</v>
      </c>
      <c r="B68" s="1" t="s">
        <v>155</v>
      </c>
      <c r="C68" s="3">
        <f>VLOOKUP(A68,'Resultat 2022'!A:O,15,0)</f>
        <v>78772</v>
      </c>
      <c r="D68" s="4">
        <f t="shared" si="20"/>
        <v>80000.00624587416</v>
      </c>
      <c r="E68" s="2">
        <v>6082.3642918803635</v>
      </c>
      <c r="F68" s="2">
        <v>7359.9756258569041</v>
      </c>
      <c r="G68" s="2">
        <v>13752.094652922358</v>
      </c>
      <c r="H68" s="2">
        <v>19100.187884019702</v>
      </c>
      <c r="I68" s="2">
        <v>11152.18605595897</v>
      </c>
      <c r="J68" s="2">
        <v>0</v>
      </c>
      <c r="K68" s="2">
        <v>0</v>
      </c>
      <c r="L68" s="2">
        <v>0</v>
      </c>
      <c r="M68" s="2">
        <v>7313.2585182552175</v>
      </c>
      <c r="N68" s="2">
        <v>2508.5055603513938</v>
      </c>
      <c r="O68" s="2">
        <v>9511</v>
      </c>
      <c r="P68" s="2">
        <v>3220.4336566292591</v>
      </c>
    </row>
    <row r="69" spans="1:16" ht="14" hidden="1" outlineLevel="1" x14ac:dyDescent="0.2">
      <c r="A69" s="1" t="s">
        <v>156</v>
      </c>
      <c r="B69" s="1" t="s">
        <v>157</v>
      </c>
      <c r="C69" s="3">
        <f>VLOOKUP(A69,'Resultat 2022'!A:O,15,0)</f>
        <v>200280</v>
      </c>
      <c r="D69" s="4">
        <f t="shared" si="20"/>
        <v>0</v>
      </c>
    </row>
    <row r="70" spans="1:16" ht="14" hidden="1" outlineLevel="1" x14ac:dyDescent="0.2">
      <c r="A70" s="1" t="s">
        <v>158</v>
      </c>
      <c r="B70" s="1" t="s">
        <v>159</v>
      </c>
      <c r="C70" s="3">
        <f>VLOOKUP(A70,'Resultat 2022'!A:O,15,0)</f>
        <v>3500</v>
      </c>
      <c r="D70" s="4">
        <f t="shared" si="20"/>
        <v>5000</v>
      </c>
      <c r="H70" s="2">
        <v>2500</v>
      </c>
      <c r="M70" s="2">
        <v>2500</v>
      </c>
    </row>
    <row r="71" spans="1:16" ht="14" hidden="1" outlineLevel="1" x14ac:dyDescent="0.2">
      <c r="A71" s="1" t="s">
        <v>160</v>
      </c>
      <c r="B71" s="1" t="s">
        <v>161</v>
      </c>
      <c r="C71" s="3">
        <f>VLOOKUP(A71,'Resultat 2022'!A:O,15,0)</f>
        <v>710550</v>
      </c>
      <c r="D71" s="4">
        <f t="shared" si="20"/>
        <v>635000</v>
      </c>
      <c r="E71" s="2">
        <v>10000</v>
      </c>
      <c r="F71" s="2">
        <v>235000</v>
      </c>
      <c r="I71" s="2">
        <v>165000</v>
      </c>
      <c r="K71" s="2">
        <v>0</v>
      </c>
      <c r="L71" s="2">
        <v>0</v>
      </c>
      <c r="M71" s="2">
        <v>120000</v>
      </c>
      <c r="N71" s="2">
        <v>50000</v>
      </c>
      <c r="O71" s="2">
        <v>35000</v>
      </c>
      <c r="P71" s="2">
        <v>20000</v>
      </c>
    </row>
    <row r="72" spans="1:16" ht="14" hidden="1" outlineLevel="1" x14ac:dyDescent="0.2">
      <c r="A72" s="1" t="s">
        <v>162</v>
      </c>
      <c r="B72" s="1" t="s">
        <v>163</v>
      </c>
      <c r="C72" s="3">
        <f>VLOOKUP(A72,'Resultat 2022'!A:O,15,0)</f>
        <v>13975</v>
      </c>
      <c r="D72" s="4">
        <f t="shared" si="20"/>
        <v>14000</v>
      </c>
      <c r="E72" s="2">
        <v>1000</v>
      </c>
      <c r="F72" s="2">
        <v>1000</v>
      </c>
      <c r="G72" s="2">
        <v>1000</v>
      </c>
      <c r="H72" s="2">
        <v>1000</v>
      </c>
      <c r="I72" s="2">
        <v>2000</v>
      </c>
      <c r="J72" s="2">
        <v>1000</v>
      </c>
      <c r="K72" s="2">
        <v>1000</v>
      </c>
      <c r="L72" s="2">
        <v>1000</v>
      </c>
      <c r="M72" s="2">
        <v>1000</v>
      </c>
      <c r="N72" s="2">
        <v>1000</v>
      </c>
      <c r="O72" s="2">
        <v>2000</v>
      </c>
      <c r="P72" s="2">
        <v>1000</v>
      </c>
    </row>
    <row r="73" spans="1:16" ht="14" hidden="1" outlineLevel="1" x14ac:dyDescent="0.2">
      <c r="A73" s="1" t="s">
        <v>164</v>
      </c>
      <c r="B73" s="1" t="s">
        <v>165</v>
      </c>
      <c r="C73" s="3">
        <f>VLOOKUP(A73,'Resultat 2022'!A:O,15,0)</f>
        <v>6311</v>
      </c>
      <c r="D73" s="4">
        <f t="shared" si="20"/>
        <v>6000</v>
      </c>
      <c r="E73" s="2">
        <v>500</v>
      </c>
      <c r="F73" s="2">
        <v>500</v>
      </c>
      <c r="G73" s="2">
        <v>500</v>
      </c>
      <c r="H73" s="2">
        <v>500</v>
      </c>
      <c r="I73" s="2">
        <v>500</v>
      </c>
      <c r="J73" s="2">
        <v>500</v>
      </c>
      <c r="K73" s="2">
        <v>500</v>
      </c>
      <c r="L73" s="2">
        <v>500</v>
      </c>
      <c r="M73" s="2">
        <v>500</v>
      </c>
      <c r="N73" s="2">
        <v>500</v>
      </c>
      <c r="O73" s="2">
        <v>500</v>
      </c>
      <c r="P73" s="2">
        <v>500</v>
      </c>
    </row>
    <row r="74" spans="1:16" ht="14" hidden="1" outlineLevel="1" x14ac:dyDescent="0.2">
      <c r="A74" s="1" t="s">
        <v>166</v>
      </c>
      <c r="B74" s="1" t="s">
        <v>167</v>
      </c>
      <c r="C74" s="3">
        <f>VLOOKUP(A74,'Resultat 2022'!A:O,15,0)</f>
        <v>2335</v>
      </c>
      <c r="D74" s="4">
        <f t="shared" si="20"/>
        <v>2400</v>
      </c>
      <c r="E74" s="2">
        <v>200</v>
      </c>
      <c r="F74" s="2">
        <v>200</v>
      </c>
      <c r="G74" s="2">
        <v>200</v>
      </c>
      <c r="H74" s="2">
        <v>200</v>
      </c>
      <c r="I74" s="2">
        <v>200</v>
      </c>
      <c r="J74" s="2">
        <v>200</v>
      </c>
      <c r="K74" s="2">
        <v>200</v>
      </c>
      <c r="L74" s="2">
        <v>200</v>
      </c>
      <c r="M74" s="2">
        <v>200</v>
      </c>
      <c r="N74" s="2">
        <v>200</v>
      </c>
      <c r="O74" s="2">
        <v>200</v>
      </c>
      <c r="P74" s="2">
        <v>200</v>
      </c>
    </row>
    <row r="75" spans="1:16" ht="14" hidden="1" outlineLevel="1" x14ac:dyDescent="0.2">
      <c r="A75" s="1" t="s">
        <v>168</v>
      </c>
      <c r="B75" s="1" t="s">
        <v>169</v>
      </c>
      <c r="C75" s="3">
        <f>VLOOKUP(A75,'Resultat 2022'!A:O,15,0)</f>
        <v>92228</v>
      </c>
      <c r="D75" s="4">
        <f t="shared" si="20"/>
        <v>95000</v>
      </c>
      <c r="E75" s="2">
        <v>0</v>
      </c>
      <c r="F75" s="2">
        <v>0</v>
      </c>
      <c r="G75" s="2">
        <v>10300.559483020341</v>
      </c>
      <c r="H75" s="2">
        <v>0</v>
      </c>
      <c r="I75" s="2">
        <v>6720.0850067224701</v>
      </c>
      <c r="J75" s="2">
        <v>0</v>
      </c>
      <c r="K75" s="2">
        <v>23514.117187838834</v>
      </c>
      <c r="L75" s="2">
        <v>0</v>
      </c>
      <c r="M75" s="2">
        <v>22610.758121177951</v>
      </c>
      <c r="N75" s="2">
        <v>0</v>
      </c>
      <c r="O75" s="2">
        <v>952.80175217938154</v>
      </c>
      <c r="P75" s="2">
        <v>30901.678449061023</v>
      </c>
    </row>
    <row r="76" spans="1:16" ht="14" hidden="1" outlineLevel="1" x14ac:dyDescent="0.2">
      <c r="A76" s="1" t="s">
        <v>170</v>
      </c>
      <c r="B76" s="1" t="s">
        <v>171</v>
      </c>
      <c r="C76" s="3">
        <f>VLOOKUP(A76,'Resultat 2022'!A:O,15,0)</f>
        <v>7270</v>
      </c>
      <c r="D76" s="4">
        <f t="shared" si="20"/>
        <v>7200</v>
      </c>
      <c r="E76" s="2">
        <v>600</v>
      </c>
      <c r="F76" s="2">
        <v>600</v>
      </c>
      <c r="G76" s="2">
        <v>600</v>
      </c>
      <c r="H76" s="2">
        <v>600</v>
      </c>
      <c r="I76" s="2">
        <v>600</v>
      </c>
      <c r="J76" s="2">
        <v>600</v>
      </c>
      <c r="K76" s="2">
        <v>600</v>
      </c>
      <c r="L76" s="2">
        <v>600</v>
      </c>
      <c r="M76" s="2">
        <v>600</v>
      </c>
      <c r="N76" s="2">
        <v>600</v>
      </c>
      <c r="O76" s="2">
        <v>600</v>
      </c>
      <c r="P76" s="2">
        <v>600</v>
      </c>
    </row>
    <row r="77" spans="1:16" ht="14" hidden="1" outlineLevel="1" x14ac:dyDescent="0.2">
      <c r="A77" s="1" t="s">
        <v>172</v>
      </c>
      <c r="B77" s="1" t="s">
        <v>173</v>
      </c>
      <c r="C77" s="3">
        <f>VLOOKUP(A77,'Resultat 2022'!A:O,15,0)</f>
        <v>11975</v>
      </c>
      <c r="D77" s="4">
        <f t="shared" si="20"/>
        <v>9000</v>
      </c>
      <c r="E77" s="2">
        <v>750</v>
      </c>
      <c r="F77" s="2">
        <v>750</v>
      </c>
      <c r="G77" s="2">
        <v>750</v>
      </c>
      <c r="H77" s="2">
        <v>750</v>
      </c>
      <c r="I77" s="2">
        <v>750</v>
      </c>
      <c r="J77" s="2">
        <v>750</v>
      </c>
      <c r="K77" s="2">
        <v>750</v>
      </c>
      <c r="L77" s="2">
        <v>750</v>
      </c>
      <c r="M77" s="2">
        <v>750</v>
      </c>
      <c r="N77" s="2">
        <v>750</v>
      </c>
      <c r="O77" s="2">
        <v>750</v>
      </c>
      <c r="P77" s="2">
        <v>750</v>
      </c>
    </row>
    <row r="78" spans="1:16" ht="14" hidden="1" outlineLevel="1" x14ac:dyDescent="0.2">
      <c r="A78" s="1" t="s">
        <v>174</v>
      </c>
      <c r="B78" s="1" t="s">
        <v>175</v>
      </c>
      <c r="C78" s="3">
        <f>VLOOKUP(A78,'Resultat 2022'!A:O,15,0)</f>
        <v>-1</v>
      </c>
      <c r="D78" s="4">
        <f t="shared" si="20"/>
        <v>0</v>
      </c>
    </row>
    <row r="79" spans="1:16" ht="14" hidden="1" outlineLevel="1" x14ac:dyDescent="0.2">
      <c r="A79" s="1" t="s">
        <v>176</v>
      </c>
      <c r="B79" s="1" t="s">
        <v>177</v>
      </c>
      <c r="C79" s="3">
        <f>VLOOKUP(A79,'Resultat 2022'!A:O,15,0)</f>
        <v>9968</v>
      </c>
      <c r="D79" s="4">
        <f t="shared" si="20"/>
        <v>8000</v>
      </c>
      <c r="E79" s="2">
        <v>750</v>
      </c>
      <c r="F79" s="2">
        <v>750</v>
      </c>
      <c r="G79" s="2">
        <v>750</v>
      </c>
      <c r="H79" s="2">
        <v>750</v>
      </c>
      <c r="I79" s="2">
        <v>750</v>
      </c>
      <c r="J79" s="2">
        <v>750</v>
      </c>
      <c r="K79" s="2">
        <v>750</v>
      </c>
      <c r="L79" s="2">
        <v>750</v>
      </c>
      <c r="M79" s="2">
        <v>500</v>
      </c>
      <c r="N79" s="2">
        <v>500</v>
      </c>
      <c r="O79" s="2">
        <v>500</v>
      </c>
      <c r="P79" s="2">
        <v>500</v>
      </c>
    </row>
    <row r="80" spans="1:16" ht="14" hidden="1" outlineLevel="1" x14ac:dyDescent="0.2">
      <c r="A80" s="1" t="s">
        <v>178</v>
      </c>
      <c r="B80" s="1" t="s">
        <v>179</v>
      </c>
      <c r="C80" s="3">
        <f>VLOOKUP(A80,'Resultat 2022'!A:O,15,0)</f>
        <v>82088</v>
      </c>
      <c r="D80" s="4">
        <f t="shared" si="20"/>
        <v>80000</v>
      </c>
      <c r="E80" s="2">
        <v>6000</v>
      </c>
      <c r="F80" s="2">
        <v>6000</v>
      </c>
      <c r="G80" s="2">
        <v>6000</v>
      </c>
      <c r="H80" s="2">
        <v>6000</v>
      </c>
      <c r="I80" s="2">
        <v>6000</v>
      </c>
      <c r="J80" s="2">
        <v>6000</v>
      </c>
      <c r="K80" s="2">
        <v>6000</v>
      </c>
      <c r="L80" s="2">
        <v>6000</v>
      </c>
      <c r="M80" s="2">
        <v>8000</v>
      </c>
      <c r="N80" s="2">
        <v>8000</v>
      </c>
      <c r="O80" s="2">
        <v>8000</v>
      </c>
      <c r="P80" s="2">
        <v>8000</v>
      </c>
    </row>
    <row r="81" spans="2:16" ht="14" x14ac:dyDescent="0.2">
      <c r="B81" s="1" t="s">
        <v>180</v>
      </c>
      <c r="C81" s="3">
        <f>SUM(C61:C80)</f>
        <v>4321134</v>
      </c>
      <c r="D81" s="3">
        <f>SUM(D61:D80)</f>
        <v>3766371.8377562081</v>
      </c>
      <c r="E81" s="8">
        <f t="shared" ref="E81:P81" si="21">SUM(E61:E80)</f>
        <v>289166.4731672238</v>
      </c>
      <c r="F81" s="8">
        <f t="shared" si="21"/>
        <v>636702.11848080438</v>
      </c>
      <c r="G81" s="8">
        <f t="shared" si="21"/>
        <v>219392.17407733449</v>
      </c>
      <c r="H81" s="8">
        <f t="shared" si="21"/>
        <v>150990.39784682589</v>
      </c>
      <c r="I81" s="8">
        <f t="shared" si="21"/>
        <v>293569.91922962235</v>
      </c>
      <c r="J81" s="8">
        <f t="shared" si="21"/>
        <v>44913.499159758896</v>
      </c>
      <c r="K81" s="8">
        <f t="shared" si="21"/>
        <v>55475.656322595692</v>
      </c>
      <c r="L81" s="8">
        <f t="shared" si="21"/>
        <v>121426.10958656983</v>
      </c>
      <c r="M81" s="8">
        <f t="shared" si="21"/>
        <v>389148.94214214379</v>
      </c>
      <c r="N81" s="8">
        <f t="shared" si="21"/>
        <v>228967.64676674033</v>
      </c>
      <c r="O81" s="8">
        <f t="shared" si="21"/>
        <v>443714.36815650912</v>
      </c>
      <c r="P81" s="8">
        <f t="shared" si="21"/>
        <v>892904.53282007913</v>
      </c>
    </row>
    <row r="82" spans="2:16" ht="14" x14ac:dyDescent="0.2">
      <c r="B82" s="1" t="s">
        <v>181</v>
      </c>
      <c r="C82" s="3">
        <f>+C81+C39+C42+C48+C52+C58+C60</f>
        <v>5288554</v>
      </c>
      <c r="D82" s="3">
        <f>+D81+D39+D42+D48+D52+D58+D60</f>
        <v>4747871.8377562081</v>
      </c>
      <c r="E82" s="8">
        <f t="shared" ref="E82:P82" si="22">+E81+E39+E42+E48+E52+E58+E60</f>
        <v>412966.4731672238</v>
      </c>
      <c r="F82" s="8">
        <f t="shared" si="22"/>
        <v>809002.11848080438</v>
      </c>
      <c r="G82" s="8">
        <f t="shared" si="22"/>
        <v>285692.17407733446</v>
      </c>
      <c r="H82" s="8">
        <f t="shared" si="22"/>
        <v>221290.39784682589</v>
      </c>
      <c r="I82" s="8">
        <f t="shared" si="22"/>
        <v>368369.91922962235</v>
      </c>
      <c r="J82" s="8">
        <f t="shared" si="22"/>
        <v>94413.499159758896</v>
      </c>
      <c r="K82" s="8">
        <f t="shared" si="22"/>
        <v>104975.65632259569</v>
      </c>
      <c r="L82" s="8">
        <f t="shared" si="22"/>
        <v>188726.10958656983</v>
      </c>
      <c r="M82" s="8">
        <f t="shared" si="22"/>
        <v>466448.94214214379</v>
      </c>
      <c r="N82" s="8">
        <f t="shared" si="22"/>
        <v>291267.64676674036</v>
      </c>
      <c r="O82" s="8">
        <f t="shared" si="22"/>
        <v>508514.36815650912</v>
      </c>
      <c r="P82" s="8">
        <f t="shared" si="22"/>
        <v>996204.53282007913</v>
      </c>
    </row>
    <row r="83" spans="2:16" ht="14" x14ac:dyDescent="0.2">
      <c r="B83" s="1" t="s">
        <v>182</v>
      </c>
      <c r="C83" s="3">
        <f>+(C16+C20+C35+C82)*-1</f>
        <v>-1121836</v>
      </c>
      <c r="D83" s="3">
        <f>+(D16+D20+D35+D82)*-1</f>
        <v>3424.7997549781576</v>
      </c>
      <c r="E83" s="8">
        <f t="shared" ref="E83:P83" si="23">+E16+E20+E35+E82</f>
        <v>-128159.8586281889</v>
      </c>
      <c r="F83" s="8">
        <f t="shared" si="23"/>
        <v>682472.41070669354</v>
      </c>
      <c r="G83" s="8">
        <f t="shared" si="23"/>
        <v>-24472.52651925711</v>
      </c>
      <c r="H83" s="8">
        <f t="shared" si="23"/>
        <v>-149188.04937541374</v>
      </c>
      <c r="I83" s="8">
        <f t="shared" si="23"/>
        <v>182246.38777465251</v>
      </c>
      <c r="J83" s="8">
        <f t="shared" si="23"/>
        <v>-38587.262706280031</v>
      </c>
      <c r="K83" s="8">
        <f t="shared" si="23"/>
        <v>103748.62771367187</v>
      </c>
      <c r="L83" s="8">
        <f t="shared" si="23"/>
        <v>122351.68847215077</v>
      </c>
      <c r="M83" s="8">
        <f t="shared" si="23"/>
        <v>-500918.32779868325</v>
      </c>
      <c r="N83" s="8">
        <f t="shared" si="23"/>
        <v>-488057.4597713768</v>
      </c>
      <c r="O83" s="8">
        <f t="shared" si="23"/>
        <v>-168765.49490862794</v>
      </c>
      <c r="P83" s="8">
        <f t="shared" si="23"/>
        <v>403905.06528568128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Resultat 2022</vt:lpstr>
      <vt:lpstr>Budsjett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Øverås Lars</dc:creator>
  <cp:lastModifiedBy>Microsoft Office User</cp:lastModifiedBy>
  <dcterms:created xsi:type="dcterms:W3CDTF">2023-02-23T16:00:10Z</dcterms:created>
  <dcterms:modified xsi:type="dcterms:W3CDTF">2023-03-20T13:35:24Z</dcterms:modified>
</cp:coreProperties>
</file>