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martevik_edvardsen_idrettsforbundet_no/Documents/Skrivebord/Årsmøte 2024/"/>
    </mc:Choice>
  </mc:AlternateContent>
  <xr:revisionPtr revIDLastSave="0" documentId="8_{5A2D1CEC-1AE8-4B77-8F24-C34AEC2AD463}" xr6:coauthVersionLast="47" xr6:coauthVersionMax="47" xr10:uidLastSave="{00000000-0000-0000-0000-000000000000}"/>
  <workbookProtection workbookAlgorithmName="SHA-512" workbookHashValue="OCke0FwlDfcSjZloP029KBslNZHWZmjUdS3yrJiI7DN3m6ky3N9kw+/T+/91eW7yHJCDtwH+0UYqtmuqw08MIA==" workbookSaltValue="fwn+OAhPL/6+Ih8QRNpT9A==" workbookSpinCount="100000" lockStructure="1"/>
  <bookViews>
    <workbookView xWindow="-110" yWindow="-110" windowWidth="19420" windowHeight="10420" xr2:uid="{B1CE7BFD-3585-40E1-A876-F679FA02A2A7}"/>
  </bookViews>
  <sheets>
    <sheet name="Regnskap 2023" sheetId="1" r:id="rId1"/>
    <sheet name="Noter til regnskap 2023" sheetId="2" r:id="rId2"/>
    <sheet name="Balanse 31.12.24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C33" i="5"/>
  <c r="C34" i="5" s="1"/>
  <c r="C35" i="5" s="1"/>
  <c r="C62" i="5" s="1"/>
  <c r="G48" i="1"/>
  <c r="G37" i="1"/>
  <c r="G33" i="1"/>
  <c r="E65" i="2"/>
  <c r="E64" i="2"/>
  <c r="E63" i="2"/>
  <c r="E61" i="2"/>
  <c r="G58" i="2"/>
  <c r="C51" i="5"/>
  <c r="C44" i="5"/>
  <c r="C17" i="5"/>
  <c r="C25" i="5" s="1"/>
  <c r="C26" i="5" s="1"/>
  <c r="D48" i="1"/>
  <c r="D6" i="1"/>
  <c r="D30" i="1" s="1"/>
  <c r="C19" i="2"/>
  <c r="G29" i="2"/>
  <c r="C47" i="2"/>
  <c r="C60" i="5" l="1"/>
  <c r="G6" i="1" l="1"/>
  <c r="G17" i="1"/>
  <c r="G30" i="1" s="1"/>
  <c r="G46" i="2"/>
  <c r="G41" i="2"/>
  <c r="G34" i="2"/>
  <c r="G18" i="2"/>
  <c r="G10" i="2"/>
  <c r="C35" i="2"/>
  <c r="C28" i="2"/>
  <c r="C7" i="2"/>
  <c r="G101" i="1" l="1"/>
  <c r="G102" i="1" s="1"/>
  <c r="D38" i="1"/>
  <c r="D37" i="1" s="1"/>
  <c r="D101" i="1" s="1"/>
  <c r="D102" i="1" s="1"/>
  <c r="D107" i="1" s="1"/>
  <c r="F102" i="1"/>
</calcChain>
</file>

<file path=xl/sharedStrings.xml><?xml version="1.0" encoding="utf-8"?>
<sst xmlns="http://schemas.openxmlformats.org/spreadsheetml/2006/main" count="352" uniqueCount="306">
  <si>
    <t>Romsås idrettslag</t>
  </si>
  <si>
    <t>Konto</t>
  </si>
  <si>
    <t>Resultet</t>
  </si>
  <si>
    <t>Budsjett</t>
  </si>
  <si>
    <t>Resultat</t>
  </si>
  <si>
    <t>Salgsinntekt</t>
  </si>
  <si>
    <t>3110</t>
  </si>
  <si>
    <t>Salgsinntekter, avgiftsfri</t>
  </si>
  <si>
    <t>3115</t>
  </si>
  <si>
    <t>Salgsinntekter arrangement/ kiosk</t>
  </si>
  <si>
    <t>3116</t>
  </si>
  <si>
    <t>AKS</t>
  </si>
  <si>
    <t>3117</t>
  </si>
  <si>
    <t>Futsal</t>
  </si>
  <si>
    <t>3120</t>
  </si>
  <si>
    <t>Sponsorinntekter, avgiftsfri</t>
  </si>
  <si>
    <t>3180</t>
  </si>
  <si>
    <t>Rabatt og annen salgsinntektsreduksjon - Kickback</t>
  </si>
  <si>
    <t>3400</t>
  </si>
  <si>
    <t>Tilskudd</t>
  </si>
  <si>
    <t>3401</t>
  </si>
  <si>
    <t>Aktivitetsstøtte (hodestøtte)</t>
  </si>
  <si>
    <t>3402</t>
  </si>
  <si>
    <t>LAM</t>
  </si>
  <si>
    <t>3403</t>
  </si>
  <si>
    <t>Grasrotmidler - Norsk Tipping</t>
  </si>
  <si>
    <t>Annen driftsinntekt</t>
  </si>
  <si>
    <t>3600</t>
  </si>
  <si>
    <t>Leieinntekter (Bymil, hallvakter)</t>
  </si>
  <si>
    <t>3620</t>
  </si>
  <si>
    <t>Halleie</t>
  </si>
  <si>
    <t>3900</t>
  </si>
  <si>
    <t>Annen driftsrelatert inntekt</t>
  </si>
  <si>
    <t>3920</t>
  </si>
  <si>
    <t>Medlemskontingenter</t>
  </si>
  <si>
    <t>3930</t>
  </si>
  <si>
    <t>Treningsavgifter</t>
  </si>
  <si>
    <t>3940</t>
  </si>
  <si>
    <t>Egenandeler</t>
  </si>
  <si>
    <t>3950</t>
  </si>
  <si>
    <t>Dugnadsinntekter</t>
  </si>
  <si>
    <t>3960</t>
  </si>
  <si>
    <t>Bingo, loddsalg, innsamlinger o.l</t>
  </si>
  <si>
    <t>3970</t>
  </si>
  <si>
    <t>Momskompensasjon</t>
  </si>
  <si>
    <t>3980</t>
  </si>
  <si>
    <t>Interne bøter</t>
  </si>
  <si>
    <t>3990</t>
  </si>
  <si>
    <t>Andre inntekter</t>
  </si>
  <si>
    <t>3991</t>
  </si>
  <si>
    <t>Uidentifiserte inntekter</t>
  </si>
  <si>
    <t>Sum driftsinntekter</t>
  </si>
  <si>
    <t>Varekostnad</t>
  </si>
  <si>
    <t>4315</t>
  </si>
  <si>
    <t>Varekostnad, kiosk</t>
  </si>
  <si>
    <t>4500</t>
  </si>
  <si>
    <t>Fremmedytelse og underentreprise</t>
  </si>
  <si>
    <t>4510</t>
  </si>
  <si>
    <t>Tilrettelegging Spond</t>
  </si>
  <si>
    <t>Lønnskostnad</t>
  </si>
  <si>
    <t>5014</t>
  </si>
  <si>
    <t>Honorar uten AGA (inkl.feriepenger)</t>
  </si>
  <si>
    <t>5331</t>
  </si>
  <si>
    <t>Godtgjørelse til styret, uten AGA</t>
  </si>
  <si>
    <t>5400</t>
  </si>
  <si>
    <t>Arbeidsgiveravgift</t>
  </si>
  <si>
    <t>5505</t>
  </si>
  <si>
    <t>Utstyrsgodtgjørelse, dommer</t>
  </si>
  <si>
    <t>5900</t>
  </si>
  <si>
    <t>Gaver til ansatte</t>
  </si>
  <si>
    <t>5917</t>
  </si>
  <si>
    <t>Dommerhonorarer</t>
  </si>
  <si>
    <t>5990</t>
  </si>
  <si>
    <t>Andre personalkostnader</t>
  </si>
  <si>
    <t>Annen driftskostnad</t>
  </si>
  <si>
    <t>6300</t>
  </si>
  <si>
    <t>Leie lokaler</t>
  </si>
  <si>
    <t>6310</t>
  </si>
  <si>
    <t>Banekostnader</t>
  </si>
  <si>
    <t>6320</t>
  </si>
  <si>
    <t>Renovasjon, vann, avløp</t>
  </si>
  <si>
    <t>6360</t>
  </si>
  <si>
    <t>Renhold</t>
  </si>
  <si>
    <t>6390</t>
  </si>
  <si>
    <t>Annen kostnad lokaler</t>
  </si>
  <si>
    <t>6420</t>
  </si>
  <si>
    <t>Leie datasystemer</t>
  </si>
  <si>
    <t>6490</t>
  </si>
  <si>
    <t>Annen leiekostnad</t>
  </si>
  <si>
    <t>6510</t>
  </si>
  <si>
    <t>Håndverktøy</t>
  </si>
  <si>
    <t>6540</t>
  </si>
  <si>
    <t>Inventar</t>
  </si>
  <si>
    <t>6545</t>
  </si>
  <si>
    <t>Datautstyr</t>
  </si>
  <si>
    <t>6550</t>
  </si>
  <si>
    <t>Driftsmateriale</t>
  </si>
  <si>
    <t>6580</t>
  </si>
  <si>
    <t>Idrettsutstyr</t>
  </si>
  <si>
    <t>Vedlikehold idretsutstyr</t>
  </si>
  <si>
    <t>6600</t>
  </si>
  <si>
    <t>Reparasjon og vedlikehold bygninger</t>
  </si>
  <si>
    <t>6690</t>
  </si>
  <si>
    <t>Reparasjon og vedlikehold annet</t>
  </si>
  <si>
    <t>6705</t>
  </si>
  <si>
    <t>Regnskapshonorar</t>
  </si>
  <si>
    <t>6720</t>
  </si>
  <si>
    <t>Økonomisk og juridisk bistand</t>
  </si>
  <si>
    <t>6730</t>
  </si>
  <si>
    <t>Idrettsfaglig bistand</t>
  </si>
  <si>
    <t>6770</t>
  </si>
  <si>
    <t>Medisinsk behandling, utstyr etc</t>
  </si>
  <si>
    <t>6790</t>
  </si>
  <si>
    <t>Annen fremmed tjeneste</t>
  </si>
  <si>
    <t>6800</t>
  </si>
  <si>
    <t>Kontorrekvisita</t>
  </si>
  <si>
    <t>6840</t>
  </si>
  <si>
    <t>Aviser, tidsskrifter, bøker o.l.</t>
  </si>
  <si>
    <t>6860</t>
  </si>
  <si>
    <t>Møte, kurs, oppdatering etc</t>
  </si>
  <si>
    <t>6890</t>
  </si>
  <si>
    <t>Annen kontorkostnader</t>
  </si>
  <si>
    <t>6900</t>
  </si>
  <si>
    <t>Internett</t>
  </si>
  <si>
    <t>6940</t>
  </si>
  <si>
    <t>Porto</t>
  </si>
  <si>
    <t>6990</t>
  </si>
  <si>
    <t>Andre kostnader DL</t>
  </si>
  <si>
    <t>7100</t>
  </si>
  <si>
    <t>Bilgodtgjørelse</t>
  </si>
  <si>
    <t>7103</t>
  </si>
  <si>
    <t>Kilometergodtgjørelse, dommer</t>
  </si>
  <si>
    <t>7140</t>
  </si>
  <si>
    <t>Reisekostnad, ikke oppgavepliktig</t>
  </si>
  <si>
    <t>7144</t>
  </si>
  <si>
    <t>7145</t>
  </si>
  <si>
    <t>Andre reisekostnader</t>
  </si>
  <si>
    <t>7146</t>
  </si>
  <si>
    <t>Andre reisekostnader, dommer</t>
  </si>
  <si>
    <t>7151</t>
  </si>
  <si>
    <t>Diettkostnad, dommer</t>
  </si>
  <si>
    <t>7162</t>
  </si>
  <si>
    <t>Bevertning/mat</t>
  </si>
  <si>
    <t>7300</t>
  </si>
  <si>
    <t>Salgskostnad</t>
  </si>
  <si>
    <t>7320</t>
  </si>
  <si>
    <t>Reklame og annonser</t>
  </si>
  <si>
    <t>7390</t>
  </si>
  <si>
    <t>Annen salgskostnad</t>
  </si>
  <si>
    <t>7400</t>
  </si>
  <si>
    <t>7410</t>
  </si>
  <si>
    <t>Påmelding serier, turneringer etc</t>
  </si>
  <si>
    <t>7420</t>
  </si>
  <si>
    <t>Gaver og premier</t>
  </si>
  <si>
    <t>7430</t>
  </si>
  <si>
    <t>Sosiale kostnader</t>
  </si>
  <si>
    <t>7440</t>
  </si>
  <si>
    <t>Overgangsgebyrer</t>
  </si>
  <si>
    <t>7500</t>
  </si>
  <si>
    <t>Forsikringspremier</t>
  </si>
  <si>
    <t>7600</t>
  </si>
  <si>
    <t>Lisenser, på trenere og dommere</t>
  </si>
  <si>
    <t>7710</t>
  </si>
  <si>
    <t>Styre- og bedriftsforsamlingsmøter</t>
  </si>
  <si>
    <t>7770</t>
  </si>
  <si>
    <t>Bank og kortgebyrer</t>
  </si>
  <si>
    <t>7775</t>
  </si>
  <si>
    <t>Gebyr Buypass, Vipps o.l</t>
  </si>
  <si>
    <t>7780</t>
  </si>
  <si>
    <t>Bøter, sanksjoner</t>
  </si>
  <si>
    <t>7790</t>
  </si>
  <si>
    <t>Diverse kostnader</t>
  </si>
  <si>
    <t>Sum driftskostnader</t>
  </si>
  <si>
    <t>Driftsresultat</t>
  </si>
  <si>
    <t>Annen finansinntekt</t>
  </si>
  <si>
    <t>8050</t>
  </si>
  <si>
    <t>Annen renteinntekt</t>
  </si>
  <si>
    <t>8060</t>
  </si>
  <si>
    <t>Valutagevinst (agio)</t>
  </si>
  <si>
    <t>Netto finansposter</t>
  </si>
  <si>
    <t>Resultat før skatt</t>
  </si>
  <si>
    <t>Noter</t>
  </si>
  <si>
    <t>1</t>
  </si>
  <si>
    <t>4</t>
  </si>
  <si>
    <t>6</t>
  </si>
  <si>
    <t>2</t>
  </si>
  <si>
    <t>8</t>
  </si>
  <si>
    <t>3</t>
  </si>
  <si>
    <t>5</t>
  </si>
  <si>
    <t>9</t>
  </si>
  <si>
    <t>7</t>
  </si>
  <si>
    <t>10</t>
  </si>
  <si>
    <t>11</t>
  </si>
  <si>
    <t>Fotball</t>
  </si>
  <si>
    <t>Sykkel</t>
  </si>
  <si>
    <t>Håndball</t>
  </si>
  <si>
    <t>Turn</t>
  </si>
  <si>
    <t>H styret</t>
  </si>
  <si>
    <t>Aerobic</t>
  </si>
  <si>
    <t>Hallen</t>
  </si>
  <si>
    <t>Allidrett</t>
  </si>
  <si>
    <t>Dans</t>
  </si>
  <si>
    <t>Note 2, 3400 tilskudd</t>
  </si>
  <si>
    <t>fotball</t>
  </si>
  <si>
    <t>Note 6, 5331, godtgjørelse styre og utvalg</t>
  </si>
  <si>
    <t>Note 8, 6580 idretsutstyr</t>
  </si>
  <si>
    <t>Klubbhuset</t>
  </si>
  <si>
    <t>Note 9, 6600 rep og vedlikehold bygning</t>
  </si>
  <si>
    <t>turn</t>
  </si>
  <si>
    <t>Spb forsikring 24</t>
  </si>
  <si>
    <t>Spb forsikring 23</t>
  </si>
  <si>
    <t>Note 11, 7780 bøter, sanksjoner</t>
  </si>
  <si>
    <t>Balanse</t>
  </si>
  <si>
    <t>per søndag 31. desember 2023 sammenlignet med forrige år</t>
  </si>
  <si>
    <t>31.12.2023</t>
  </si>
  <si>
    <t>31.12.2022</t>
  </si>
  <si>
    <t>Eiendeler</t>
  </si>
  <si>
    <t>Omløpsmidler</t>
  </si>
  <si>
    <t>Varer</t>
  </si>
  <si>
    <t>1460 Varer på lager</t>
  </si>
  <si>
    <t>Sum Varer</t>
  </si>
  <si>
    <t>Fordringer</t>
  </si>
  <si>
    <t>Kundefordringer</t>
  </si>
  <si>
    <t>1500 Kundefordringer</t>
  </si>
  <si>
    <t>Andre fordringer</t>
  </si>
  <si>
    <t>1700 Forskuddsbetalte kostnader</t>
  </si>
  <si>
    <t>1750 Påløpte inntekter</t>
  </si>
  <si>
    <t>Sum Fordringer</t>
  </si>
  <si>
    <t>Bankinnskudd, kontanter o.l.</t>
  </si>
  <si>
    <t>1920 Hovedstyre, Driftskonto 78770695170</t>
  </si>
  <si>
    <t>1925 Plasseringskonir Humleby 15037390329</t>
  </si>
  <si>
    <t>1930 Plasseringskonti 2 15039439198</t>
  </si>
  <si>
    <t>1950 DNB Bankinnskudd, skattetrekk 1506.46.92442</t>
  </si>
  <si>
    <t>Sum Bankinnskudd, kontanter o.l.</t>
  </si>
  <si>
    <t>Sum Omløpsmidler</t>
  </si>
  <si>
    <t>Sum Eiendeler</t>
  </si>
  <si>
    <t>Egenkapital og gjeld</t>
  </si>
  <si>
    <t>Egenkapital</t>
  </si>
  <si>
    <t>Opptjent egenkapital</t>
  </si>
  <si>
    <t>Annen egenkapital</t>
  </si>
  <si>
    <t>2050 Fremført resultat</t>
  </si>
  <si>
    <t>Udisponert overskudd/underskudd 2023</t>
  </si>
  <si>
    <t>Sum Opptjent egenkapital</t>
  </si>
  <si>
    <t>Sum Egenkapital</t>
  </si>
  <si>
    <t>Gjeld</t>
  </si>
  <si>
    <t>Avsetning for forpliktelser</t>
  </si>
  <si>
    <t>Andre avsetninger for forpliktelser</t>
  </si>
  <si>
    <t>2180 Ullmax fond</t>
  </si>
  <si>
    <t>Sum Avsetning for forpliktelser</t>
  </si>
  <si>
    <t>Kortsiktig gjeld</t>
  </si>
  <si>
    <t>Leverandørgjeld</t>
  </si>
  <si>
    <t>2400 Leverandørgjeld</t>
  </si>
  <si>
    <t>Skyldige offentlige avgifter</t>
  </si>
  <si>
    <t>2600 Forskuddstrekk</t>
  </si>
  <si>
    <t>2770 Skyldig arbeidsgiveravgift</t>
  </si>
  <si>
    <t>Annen kortsiktig gjeld</t>
  </si>
  <si>
    <t>2910 Gjeld til ansatte og eiere</t>
  </si>
  <si>
    <t>2960 Påløpt kostnad og forskuddsbetalt inntekt</t>
  </si>
  <si>
    <t>2970 Uopptjent inntekt</t>
  </si>
  <si>
    <t>2981 Avsetning inkluderingsmidler</t>
  </si>
  <si>
    <t>2982 Avsetning Nabolagsklubb</t>
  </si>
  <si>
    <t>2983 Ekstrainnsats like muligheter</t>
  </si>
  <si>
    <t>2986 Diverse støtte</t>
  </si>
  <si>
    <t>Sum Kortsiktig gjeld</t>
  </si>
  <si>
    <t>Sum Gjeld</t>
  </si>
  <si>
    <t>Sum Egenkapital og gjeld</t>
  </si>
  <si>
    <t>Består av, periodiserte kostnader og</t>
  </si>
  <si>
    <t>fakturaer som ikke er forfalt</t>
  </si>
  <si>
    <t>Spb. Stiftelsen</t>
  </si>
  <si>
    <t>OIK, benyttet oppstart</t>
  </si>
  <si>
    <t>NOTER TIL RESULTATREGNSKAPET 2023</t>
  </si>
  <si>
    <t>Hotell/overnatting vedr. kurs i fr.stad</t>
  </si>
  <si>
    <t>Oslo 04.03.2024</t>
  </si>
  <si>
    <t>______________________                               ______________________         ___________________________________</t>
  </si>
  <si>
    <t>Inntekter</t>
  </si>
  <si>
    <t>Kostnader</t>
  </si>
  <si>
    <t>Note 4, 3990  Andre inntekter</t>
  </si>
  <si>
    <t>Note 5, 5014 honorar</t>
  </si>
  <si>
    <t>Note 7. 6540 inventar</t>
  </si>
  <si>
    <t>Morten Busch                                                   Sissel Smeby                                  Marte V. Edvardsen</t>
  </si>
  <si>
    <t>_______________________                              ______________________            _________________________________</t>
  </si>
  <si>
    <t>Leder kontrollkomiteen                              Leder                                                  Daglig leder</t>
  </si>
  <si>
    <t>2987 OBOS Jubel</t>
  </si>
  <si>
    <t>Fotball  Jenter 2016, Vipps  (311 - 5,45)</t>
  </si>
  <si>
    <t>Intern gjeld via Vipps ol. vil i 2014 få eget kontonummer i balansen</t>
  </si>
  <si>
    <t>Mottatt og kontoen er nå i kr 0</t>
  </si>
  <si>
    <t xml:space="preserve">MSA benyttet   (7 800 +  4471) </t>
  </si>
  <si>
    <t>Resultatregnskap ROMSÅS IDRETTSLAG 2023</t>
  </si>
  <si>
    <t>Grasrot, Bingo, Gjensidige, Vipps</t>
  </si>
  <si>
    <t>Åpen hall</t>
  </si>
  <si>
    <t>Rest støtte fra bydelen til</t>
  </si>
  <si>
    <t>Fotball MSA, internbøter  (16 405 - 287,57)</t>
  </si>
  <si>
    <t>Resultatregnskap ROMSÅS IDRETTSLAG 2023 fortsetter</t>
  </si>
  <si>
    <t>BALANSEN FOR ROMSÅS IL 2023 FORTSETTER</t>
  </si>
  <si>
    <t>Dugnad  MSA 2023</t>
  </si>
  <si>
    <t>Note 1, 3120 sponsorinntekter</t>
  </si>
  <si>
    <t>Note 3, 3600 Leieint., Bymil, hallvakt</t>
  </si>
  <si>
    <t>Note 15, 2986 diverse støtte</t>
  </si>
  <si>
    <t>Note 13, 2400 leverandørgjeld</t>
  </si>
  <si>
    <t>Note 12, 1750 påløpte inntekter</t>
  </si>
  <si>
    <t>Note 14, 2970 uopptjente inntekter</t>
  </si>
  <si>
    <t>Note 10, 7500 forsikring</t>
  </si>
  <si>
    <t xml:space="preserve">Intern gjeld </t>
  </si>
  <si>
    <t xml:space="preserve">                                                                                                                                            </t>
  </si>
  <si>
    <t xml:space="preserve">Øystein R. Andersen                                   Amine Koc                                      Subeegan  Ratnakumar                                 </t>
  </si>
  <si>
    <t xml:space="preserve">Nestleder                                                          Styremedlem                                Styremedlem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</si>
</sst>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name val="Calibri"/>
      <family val="2"/>
    </font>
    <font>
      <b/>
      <sz val="9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49" fontId="0" fillId="0" borderId="0" xfId="0" applyNumberFormat="1" applyAlignment="1">
      <alignment vertical="top"/>
    </xf>
    <xf numFmtId="0" fontId="8" fillId="0" borderId="0" xfId="0" applyFont="1"/>
    <xf numFmtId="0" fontId="9" fillId="0" borderId="0" xfId="0" applyFont="1"/>
    <xf numFmtId="0" fontId="2" fillId="0" borderId="0" xfId="0" applyFont="1"/>
    <xf numFmtId="164" fontId="0" fillId="0" borderId="0" xfId="1" applyNumberFormat="1" applyFont="1"/>
    <xf numFmtId="164" fontId="0" fillId="0" borderId="1" xfId="1" applyNumberFormat="1" applyFont="1" applyBorder="1"/>
    <xf numFmtId="164" fontId="2" fillId="0" borderId="0" xfId="1" applyNumberFormat="1" applyFont="1"/>
    <xf numFmtId="0" fontId="0" fillId="0" borderId="0" xfId="0" quotePrefix="1"/>
    <xf numFmtId="0" fontId="11" fillId="0" borderId="0" xfId="0" applyFont="1"/>
    <xf numFmtId="0" fontId="2" fillId="0" borderId="0" xfId="0" applyFont="1" applyAlignment="1">
      <alignment horizontal="center"/>
    </xf>
    <xf numFmtId="164" fontId="0" fillId="0" borderId="0" xfId="1" applyNumberFormat="1" applyFont="1" applyBorder="1"/>
    <xf numFmtId="164" fontId="2" fillId="0" borderId="0" xfId="1" applyNumberFormat="1" applyFont="1" applyBorder="1"/>
    <xf numFmtId="0" fontId="12" fillId="0" borderId="0" xfId="0" applyFont="1"/>
    <xf numFmtId="0" fontId="15" fillId="0" borderId="0" xfId="0" applyFont="1"/>
    <xf numFmtId="0" fontId="7" fillId="0" borderId="2" xfId="0" applyFont="1" applyBorder="1"/>
    <xf numFmtId="0" fontId="8" fillId="0" borderId="2" xfId="0" applyFont="1" applyBorder="1"/>
    <xf numFmtId="0" fontId="7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vertical="top"/>
    </xf>
    <xf numFmtId="49" fontId="8" fillId="0" borderId="2" xfId="0" applyNumberFormat="1" applyFont="1" applyBorder="1" applyAlignment="1">
      <alignment vertical="top"/>
    </xf>
    <xf numFmtId="0" fontId="0" fillId="0" borderId="2" xfId="0" applyBorder="1"/>
    <xf numFmtId="49" fontId="0" fillId="0" borderId="2" xfId="0" applyNumberFormat="1" applyBorder="1" applyAlignment="1">
      <alignment vertical="top"/>
    </xf>
    <xf numFmtId="49" fontId="12" fillId="0" borderId="2" xfId="0" applyNumberFormat="1" applyFont="1" applyBorder="1" applyAlignment="1">
      <alignment vertical="top"/>
    </xf>
    <xf numFmtId="49" fontId="9" fillId="0" borderId="2" xfId="0" applyNumberFormat="1" applyFont="1" applyBorder="1" applyAlignment="1">
      <alignment vertical="top"/>
    </xf>
    <xf numFmtId="49" fontId="13" fillId="0" borderId="2" xfId="0" applyNumberFormat="1" applyFont="1" applyBorder="1" applyAlignment="1">
      <alignment vertical="top"/>
    </xf>
    <xf numFmtId="49" fontId="11" fillId="0" borderId="2" xfId="0" applyNumberFormat="1" applyFont="1" applyBorder="1" applyAlignment="1">
      <alignment vertical="top"/>
    </xf>
    <xf numFmtId="49" fontId="14" fillId="0" borderId="2" xfId="0" applyNumberFormat="1" applyFont="1" applyBorder="1" applyAlignment="1">
      <alignment vertical="top"/>
    </xf>
    <xf numFmtId="49" fontId="11" fillId="2" borderId="2" xfId="0" applyNumberFormat="1" applyFont="1" applyFill="1" applyBorder="1" applyAlignment="1">
      <alignment vertical="top"/>
    </xf>
    <xf numFmtId="49" fontId="14" fillId="2" borderId="2" xfId="0" applyNumberFormat="1" applyFont="1" applyFill="1" applyBorder="1" applyAlignment="1">
      <alignment vertical="top"/>
    </xf>
    <xf numFmtId="49" fontId="16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/>
    </xf>
    <xf numFmtId="49" fontId="16" fillId="0" borderId="2" xfId="0" applyNumberFormat="1" applyFont="1" applyBorder="1" applyAlignment="1">
      <alignment vertical="center"/>
    </xf>
    <xf numFmtId="164" fontId="0" fillId="0" borderId="2" xfId="1" applyNumberFormat="1" applyFont="1" applyBorder="1"/>
    <xf numFmtId="164" fontId="9" fillId="0" borderId="2" xfId="1" applyNumberFormat="1" applyFont="1" applyBorder="1"/>
    <xf numFmtId="164" fontId="11" fillId="0" borderId="2" xfId="1" applyNumberFormat="1" applyFont="1" applyBorder="1"/>
    <xf numFmtId="164" fontId="6" fillId="0" borderId="2" xfId="1" applyNumberFormat="1" applyFont="1" applyBorder="1"/>
    <xf numFmtId="164" fontId="7" fillId="0" borderId="2" xfId="1" applyNumberFormat="1" applyFont="1" applyBorder="1" applyAlignment="1">
      <alignment vertical="top"/>
    </xf>
    <xf numFmtId="164" fontId="0" fillId="0" borderId="2" xfId="1" applyNumberFormat="1" applyFont="1" applyBorder="1" applyAlignment="1">
      <alignment vertical="top"/>
    </xf>
    <xf numFmtId="164" fontId="9" fillId="0" borderId="2" xfId="1" applyNumberFormat="1" applyFont="1" applyBorder="1" applyAlignment="1">
      <alignment vertical="top"/>
    </xf>
    <xf numFmtId="164" fontId="11" fillId="0" borderId="2" xfId="1" applyNumberFormat="1" applyFont="1" applyBorder="1" applyAlignment="1">
      <alignment vertical="top"/>
    </xf>
    <xf numFmtId="164" fontId="2" fillId="0" borderId="2" xfId="1" applyNumberFormat="1" applyFont="1" applyBorder="1"/>
    <xf numFmtId="3" fontId="0" fillId="0" borderId="0" xfId="0" applyNumberFormat="1"/>
    <xf numFmtId="164" fontId="1" fillId="0" borderId="1" xfId="1" applyNumberFormat="1" applyFont="1" applyBorder="1"/>
    <xf numFmtId="164" fontId="2" fillId="0" borderId="0" xfId="1" applyNumberFormat="1" applyFont="1" applyFill="1"/>
    <xf numFmtId="49" fontId="7" fillId="0" borderId="4" xfId="0" applyNumberFormat="1" applyFont="1" applyBorder="1" applyAlignment="1">
      <alignment vertical="top"/>
    </xf>
    <xf numFmtId="49" fontId="8" fillId="0" borderId="4" xfId="0" applyNumberFormat="1" applyFont="1" applyBorder="1" applyAlignment="1">
      <alignment vertical="top"/>
    </xf>
    <xf numFmtId="164" fontId="7" fillId="0" borderId="4" xfId="1" applyNumberFormat="1" applyFont="1" applyBorder="1" applyAlignment="1">
      <alignment vertical="top"/>
    </xf>
    <xf numFmtId="164" fontId="7" fillId="0" borderId="4" xfId="1" applyNumberFormat="1" applyFont="1" applyBorder="1"/>
    <xf numFmtId="164" fontId="2" fillId="0" borderId="4" xfId="1" applyNumberFormat="1" applyFont="1" applyBorder="1"/>
    <xf numFmtId="49" fontId="7" fillId="0" borderId="3" xfId="0" applyNumberFormat="1" applyFont="1" applyBorder="1" applyAlignment="1">
      <alignment vertical="top"/>
    </xf>
    <xf numFmtId="49" fontId="8" fillId="0" borderId="3" xfId="0" applyNumberFormat="1" applyFont="1" applyBorder="1" applyAlignment="1">
      <alignment vertical="top"/>
    </xf>
    <xf numFmtId="164" fontId="7" fillId="0" borderId="3" xfId="1" applyNumberFormat="1" applyFont="1" applyBorder="1" applyAlignment="1">
      <alignment vertical="top"/>
    </xf>
    <xf numFmtId="164" fontId="2" fillId="0" borderId="3" xfId="1" applyNumberFormat="1" applyFont="1" applyBorder="1"/>
    <xf numFmtId="164" fontId="16" fillId="0" borderId="2" xfId="1" applyNumberFormat="1" applyFont="1" applyBorder="1" applyAlignment="1">
      <alignment vertical="top"/>
    </xf>
    <xf numFmtId="0" fontId="17" fillId="0" borderId="0" xfId="2"/>
    <xf numFmtId="0" fontId="18" fillId="0" borderId="2" xfId="0" applyFont="1" applyBorder="1" applyAlignment="1">
      <alignment horizontal="center"/>
    </xf>
    <xf numFmtId="0" fontId="18" fillId="0" borderId="0" xfId="0" applyFont="1"/>
    <xf numFmtId="3" fontId="7" fillId="0" borderId="2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vertical="top"/>
    </xf>
    <xf numFmtId="3" fontId="0" fillId="0" borderId="2" xfId="0" applyNumberFormat="1" applyBorder="1" applyAlignment="1">
      <alignment vertical="top"/>
    </xf>
    <xf numFmtId="3" fontId="0" fillId="0" borderId="0" xfId="0" applyNumberFormat="1" applyAlignment="1">
      <alignment vertical="top"/>
    </xf>
    <xf numFmtId="3" fontId="7" fillId="0" borderId="0" xfId="0" applyNumberFormat="1" applyFont="1" applyAlignment="1">
      <alignment vertical="center"/>
    </xf>
    <xf numFmtId="3" fontId="9" fillId="0" borderId="2" xfId="0" applyNumberFormat="1" applyFont="1" applyBorder="1" applyAlignment="1">
      <alignment vertical="top"/>
    </xf>
    <xf numFmtId="3" fontId="2" fillId="0" borderId="2" xfId="0" applyNumberFormat="1" applyFont="1" applyBorder="1" applyAlignment="1">
      <alignment vertical="top"/>
    </xf>
    <xf numFmtId="3" fontId="11" fillId="0" borderId="2" xfId="0" applyNumberFormat="1" applyFont="1" applyBorder="1" applyAlignment="1">
      <alignment vertical="top"/>
    </xf>
    <xf numFmtId="0" fontId="19" fillId="0" borderId="2" xfId="0" applyFont="1" applyBorder="1" applyAlignment="1">
      <alignment horizontal="center"/>
    </xf>
    <xf numFmtId="0" fontId="20" fillId="0" borderId="0" xfId="0" applyFont="1"/>
    <xf numFmtId="0" fontId="21" fillId="0" borderId="0" xfId="0" applyFont="1"/>
    <xf numFmtId="0" fontId="7" fillId="0" borderId="0" xfId="0" applyFont="1" applyAlignment="1">
      <alignment horizontal="center"/>
    </xf>
    <xf numFmtId="164" fontId="0" fillId="0" borderId="0" xfId="0" applyNumberFormat="1"/>
    <xf numFmtId="49" fontId="9" fillId="0" borderId="0" xfId="0" applyNumberFormat="1" applyFont="1" applyAlignment="1">
      <alignment vertical="top"/>
    </xf>
    <xf numFmtId="49" fontId="13" fillId="0" borderId="0" xfId="0" applyNumberFormat="1" applyFont="1" applyAlignment="1">
      <alignment vertical="top"/>
    </xf>
    <xf numFmtId="164" fontId="9" fillId="0" borderId="0" xfId="1" applyNumberFormat="1" applyFont="1" applyBorder="1" applyAlignment="1">
      <alignment vertical="top"/>
    </xf>
    <xf numFmtId="164" fontId="9" fillId="0" borderId="0" xfId="1" applyNumberFormat="1" applyFont="1" applyBorder="1"/>
    <xf numFmtId="49" fontId="12" fillId="0" borderId="0" xfId="0" applyNumberFormat="1" applyFont="1" applyAlignment="1">
      <alignment vertical="top"/>
    </xf>
    <xf numFmtId="164" fontId="0" fillId="0" borderId="0" xfId="1" applyNumberFormat="1" applyFont="1" applyBorder="1" applyAlignment="1">
      <alignment vertical="top"/>
    </xf>
    <xf numFmtId="49" fontId="22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top"/>
    </xf>
    <xf numFmtId="164" fontId="7" fillId="0" borderId="0" xfId="1" applyNumberFormat="1" applyFont="1" applyBorder="1" applyAlignment="1">
      <alignment vertical="top"/>
    </xf>
    <xf numFmtId="0" fontId="7" fillId="0" borderId="2" xfId="0" applyFont="1" applyBorder="1" applyAlignment="1">
      <alignment horizontal="center"/>
    </xf>
  </cellXfs>
  <cellStyles count="3">
    <cellStyle name="Hyperkobling" xfId="2" builtinId="8"/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917B-4CCF-4F12-A7A3-B5BACFAE5320}">
  <dimension ref="A1:J128"/>
  <sheetViews>
    <sheetView tabSelected="1" workbookViewId="0">
      <selection activeCell="E3" sqref="E3"/>
    </sheetView>
  </sheetViews>
  <sheetFormatPr baseColWidth="10" defaultColWidth="6.54296875" defaultRowHeight="14.5" x14ac:dyDescent="0.35"/>
  <cols>
    <col min="1" max="1" width="5.26953125" customWidth="1"/>
    <col min="2" max="2" width="5" style="17" customWidth="1"/>
    <col min="3" max="3" width="35.6328125" customWidth="1"/>
    <col min="4" max="4" width="10.7265625" bestFit="1" customWidth="1"/>
    <col min="5" max="7" width="9.90625" customWidth="1"/>
    <col min="8" max="8" width="2.81640625" customWidth="1"/>
    <col min="10" max="10" width="9.81640625" bestFit="1" customWidth="1"/>
  </cols>
  <sheetData>
    <row r="1" spans="1:9" ht="27" customHeight="1" x14ac:dyDescent="0.6">
      <c r="A1" s="1" t="s">
        <v>287</v>
      </c>
      <c r="B1" s="6"/>
    </row>
    <row r="2" spans="1:9" ht="18" customHeight="1" x14ac:dyDescent="0.4">
      <c r="A2" s="2"/>
      <c r="B2" s="6"/>
    </row>
    <row r="3" spans="1:9" ht="18" customHeight="1" x14ac:dyDescent="0.4">
      <c r="A3" s="3"/>
      <c r="B3" s="6"/>
    </row>
    <row r="4" spans="1:9" s="4" customFormat="1" x14ac:dyDescent="0.35">
      <c r="A4" s="19" t="s">
        <v>274</v>
      </c>
      <c r="B4" s="20"/>
      <c r="C4" s="19"/>
      <c r="D4" s="84">
        <v>2023</v>
      </c>
      <c r="E4" s="84"/>
      <c r="F4" s="21">
        <v>2022</v>
      </c>
      <c r="G4" s="19">
        <v>2024</v>
      </c>
    </row>
    <row r="5" spans="1:9" x14ac:dyDescent="0.35">
      <c r="A5" s="20" t="s">
        <v>1</v>
      </c>
      <c r="B5" s="20" t="s">
        <v>181</v>
      </c>
      <c r="C5" s="19" t="s">
        <v>1</v>
      </c>
      <c r="D5" s="21" t="s">
        <v>2</v>
      </c>
      <c r="E5" s="21" t="s">
        <v>3</v>
      </c>
      <c r="F5" s="21" t="s">
        <v>4</v>
      </c>
      <c r="G5" s="21" t="s">
        <v>3</v>
      </c>
      <c r="I5" s="72"/>
    </row>
    <row r="6" spans="1:9" x14ac:dyDescent="0.35">
      <c r="A6" s="22"/>
      <c r="B6" s="23"/>
      <c r="C6" s="40" t="s">
        <v>5</v>
      </c>
      <c r="D6" s="40">
        <f>SUM(D7:D16)</f>
        <v>1800502.8800000001</v>
      </c>
      <c r="E6" s="40">
        <v>1568000</v>
      </c>
      <c r="F6" s="40">
        <v>2247004.31</v>
      </c>
      <c r="G6" s="44">
        <f>SUM(G7:G16)</f>
        <v>1698884</v>
      </c>
    </row>
    <row r="7" spans="1:9" x14ac:dyDescent="0.35">
      <c r="A7" s="25" t="s">
        <v>6</v>
      </c>
      <c r="B7" s="26"/>
      <c r="C7" s="41" t="s">
        <v>7</v>
      </c>
      <c r="D7" s="41">
        <v>57271</v>
      </c>
      <c r="E7" s="41">
        <v>55000</v>
      </c>
      <c r="F7" s="41">
        <v>39535</v>
      </c>
      <c r="G7" s="36">
        <v>58000</v>
      </c>
    </row>
    <row r="8" spans="1:9" s="7" customFormat="1" x14ac:dyDescent="0.35">
      <c r="A8" s="27" t="s">
        <v>8</v>
      </c>
      <c r="B8" s="28"/>
      <c r="C8" s="42" t="s">
        <v>9</v>
      </c>
      <c r="D8" s="42">
        <v>104645.41</v>
      </c>
      <c r="E8" s="42">
        <v>125000</v>
      </c>
      <c r="F8" s="42">
        <v>107571.76</v>
      </c>
      <c r="G8" s="37">
        <v>117000</v>
      </c>
    </row>
    <row r="9" spans="1:9" x14ac:dyDescent="0.35">
      <c r="A9" s="25" t="s">
        <v>10</v>
      </c>
      <c r="B9" s="26"/>
      <c r="C9" s="41" t="s">
        <v>11</v>
      </c>
      <c r="D9" s="41"/>
      <c r="E9" s="41"/>
      <c r="F9" s="41">
        <v>173062.5</v>
      </c>
      <c r="G9" s="36"/>
    </row>
    <row r="10" spans="1:9" x14ac:dyDescent="0.35">
      <c r="A10" s="25" t="s">
        <v>12</v>
      </c>
      <c r="B10" s="26"/>
      <c r="C10" s="41" t="s">
        <v>13</v>
      </c>
      <c r="D10" s="41"/>
      <c r="E10" s="41">
        <v>20000</v>
      </c>
      <c r="F10" s="41">
        <v>20000</v>
      </c>
      <c r="G10" s="36"/>
    </row>
    <row r="11" spans="1:9" s="7" customFormat="1" x14ac:dyDescent="0.35">
      <c r="A11" s="27" t="s">
        <v>14</v>
      </c>
      <c r="B11" s="28" t="s">
        <v>182</v>
      </c>
      <c r="C11" s="42" t="s">
        <v>15</v>
      </c>
      <c r="D11" s="42">
        <v>89725</v>
      </c>
      <c r="E11" s="42">
        <v>50000</v>
      </c>
      <c r="F11" s="42">
        <v>51592</v>
      </c>
      <c r="G11" s="37">
        <v>50000</v>
      </c>
    </row>
    <row r="12" spans="1:9" s="13" customFormat="1" x14ac:dyDescent="0.35">
      <c r="A12" s="29" t="s">
        <v>16</v>
      </c>
      <c r="B12" s="30"/>
      <c r="C12" s="43" t="s">
        <v>17</v>
      </c>
      <c r="D12" s="43">
        <v>233.56</v>
      </c>
      <c r="E12" s="43"/>
      <c r="F12" s="43">
        <v>539.61</v>
      </c>
      <c r="G12" s="38"/>
    </row>
    <row r="13" spans="1:9" s="7" customFormat="1" x14ac:dyDescent="0.35">
      <c r="A13" s="27" t="s">
        <v>18</v>
      </c>
      <c r="B13" s="28" t="s">
        <v>185</v>
      </c>
      <c r="C13" s="42" t="s">
        <v>19</v>
      </c>
      <c r="D13" s="42">
        <f>1025480.92-81480</f>
        <v>944000.92</v>
      </c>
      <c r="E13" s="42">
        <v>718000</v>
      </c>
      <c r="F13" s="42">
        <v>1269387</v>
      </c>
      <c r="G13" s="37">
        <v>895584</v>
      </c>
    </row>
    <row r="14" spans="1:9" x14ac:dyDescent="0.35">
      <c r="A14" s="25" t="s">
        <v>20</v>
      </c>
      <c r="B14" s="26"/>
      <c r="C14" s="41" t="s">
        <v>21</v>
      </c>
      <c r="D14" s="41">
        <v>145500</v>
      </c>
      <c r="E14" s="41">
        <v>145500</v>
      </c>
      <c r="F14" s="41">
        <v>133250</v>
      </c>
      <c r="G14" s="36">
        <v>137800</v>
      </c>
    </row>
    <row r="15" spans="1:9" x14ac:dyDescent="0.35">
      <c r="A15" s="25" t="s">
        <v>22</v>
      </c>
      <c r="B15" s="26"/>
      <c r="C15" s="41" t="s">
        <v>23</v>
      </c>
      <c r="D15" s="41">
        <v>199579</v>
      </c>
      <c r="E15" s="41">
        <v>194500</v>
      </c>
      <c r="F15" s="41">
        <v>193937</v>
      </c>
      <c r="G15" s="36">
        <v>194500</v>
      </c>
    </row>
    <row r="16" spans="1:9" x14ac:dyDescent="0.35">
      <c r="A16" s="25" t="s">
        <v>24</v>
      </c>
      <c r="B16" s="26"/>
      <c r="C16" s="41" t="s">
        <v>25</v>
      </c>
      <c r="D16" s="41">
        <v>259547.99</v>
      </c>
      <c r="E16" s="41">
        <v>260000</v>
      </c>
      <c r="F16" s="41">
        <v>258129.44</v>
      </c>
      <c r="G16" s="36">
        <v>246000</v>
      </c>
    </row>
    <row r="17" spans="1:7" x14ac:dyDescent="0.35">
      <c r="A17" s="22"/>
      <c r="B17" s="23"/>
      <c r="C17" s="40" t="s">
        <v>26</v>
      </c>
      <c r="D17" s="40">
        <v>1838486.77</v>
      </c>
      <c r="E17" s="40">
        <v>1640000</v>
      </c>
      <c r="F17" s="40">
        <v>1065915.07</v>
      </c>
      <c r="G17" s="44">
        <f>SUM(G18:G29)</f>
        <v>2013200</v>
      </c>
    </row>
    <row r="18" spans="1:7" s="7" customFormat="1" x14ac:dyDescent="0.35">
      <c r="A18" s="27" t="s">
        <v>27</v>
      </c>
      <c r="B18" s="28" t="s">
        <v>187</v>
      </c>
      <c r="C18" s="42" t="s">
        <v>28</v>
      </c>
      <c r="D18" s="42">
        <v>170584</v>
      </c>
      <c r="E18" s="42">
        <v>165000</v>
      </c>
      <c r="F18" s="42">
        <v>37275.03</v>
      </c>
      <c r="G18" s="37">
        <v>197000</v>
      </c>
    </row>
    <row r="19" spans="1:7" x14ac:dyDescent="0.35">
      <c r="A19" s="25" t="s">
        <v>29</v>
      </c>
      <c r="B19" s="26"/>
      <c r="C19" s="41" t="s">
        <v>30</v>
      </c>
      <c r="D19" s="41">
        <v>10200</v>
      </c>
      <c r="E19" s="41"/>
      <c r="F19" s="41">
        <v>51575</v>
      </c>
      <c r="G19" s="36"/>
    </row>
    <row r="20" spans="1:7" x14ac:dyDescent="0.35">
      <c r="A20" s="25" t="s">
        <v>31</v>
      </c>
      <c r="B20" s="26"/>
      <c r="C20" s="41" t="s">
        <v>32</v>
      </c>
      <c r="D20" s="41">
        <v>8210</v>
      </c>
      <c r="E20" s="41"/>
      <c r="F20" s="41"/>
      <c r="G20" s="36"/>
    </row>
    <row r="21" spans="1:7" x14ac:dyDescent="0.35">
      <c r="A21" s="25" t="s">
        <v>33</v>
      </c>
      <c r="B21" s="26"/>
      <c r="C21" s="41" t="s">
        <v>34</v>
      </c>
      <c r="D21" s="41">
        <v>74494.02</v>
      </c>
      <c r="E21" s="41">
        <v>60000</v>
      </c>
      <c r="F21" s="41">
        <v>124092.3</v>
      </c>
      <c r="G21" s="36">
        <v>75000</v>
      </c>
    </row>
    <row r="22" spans="1:7" s="7" customFormat="1" x14ac:dyDescent="0.35">
      <c r="A22" s="27" t="s">
        <v>35</v>
      </c>
      <c r="B22" s="28"/>
      <c r="C22" s="42" t="s">
        <v>36</v>
      </c>
      <c r="D22" s="42">
        <v>531699.92000000004</v>
      </c>
      <c r="E22" s="42">
        <v>370000</v>
      </c>
      <c r="F22" s="42">
        <v>340950</v>
      </c>
      <c r="G22" s="37">
        <v>593200</v>
      </c>
    </row>
    <row r="23" spans="1:7" x14ac:dyDescent="0.35">
      <c r="A23" s="25" t="s">
        <v>37</v>
      </c>
      <c r="B23" s="26"/>
      <c r="C23" s="41" t="s">
        <v>38</v>
      </c>
      <c r="D23" s="41">
        <v>0</v>
      </c>
      <c r="E23" s="41"/>
      <c r="F23" s="41">
        <v>8390</v>
      </c>
      <c r="G23" s="36">
        <v>8000</v>
      </c>
    </row>
    <row r="24" spans="1:7" x14ac:dyDescent="0.35">
      <c r="A24" s="25" t="s">
        <v>39</v>
      </c>
      <c r="B24" s="26"/>
      <c r="C24" s="41" t="s">
        <v>40</v>
      </c>
      <c r="D24" s="41">
        <v>2285</v>
      </c>
      <c r="E24" s="41"/>
      <c r="F24" s="41">
        <v>50100</v>
      </c>
      <c r="G24" s="36"/>
    </row>
    <row r="25" spans="1:7" x14ac:dyDescent="0.35">
      <c r="A25" s="25" t="s">
        <v>41</v>
      </c>
      <c r="B25" s="26"/>
      <c r="C25" s="41" t="s">
        <v>42</v>
      </c>
      <c r="D25" s="41">
        <v>68229</v>
      </c>
      <c r="E25" s="41">
        <v>48000</v>
      </c>
      <c r="F25" s="41">
        <v>63352</v>
      </c>
      <c r="G25" s="36">
        <v>64000</v>
      </c>
    </row>
    <row r="26" spans="1:7" x14ac:dyDescent="0.35">
      <c r="A26" s="25" t="s">
        <v>43</v>
      </c>
      <c r="B26" s="26"/>
      <c r="C26" s="41" t="s">
        <v>44</v>
      </c>
      <c r="D26" s="41">
        <v>226383</v>
      </c>
      <c r="E26" s="41">
        <v>171000</v>
      </c>
      <c r="F26" s="41">
        <v>150673</v>
      </c>
      <c r="G26" s="36">
        <v>253000</v>
      </c>
    </row>
    <row r="27" spans="1:7" x14ac:dyDescent="0.35">
      <c r="A27" s="25" t="s">
        <v>45</v>
      </c>
      <c r="B27" s="26"/>
      <c r="C27" s="41" t="s">
        <v>46</v>
      </c>
      <c r="D27" s="41">
        <v>10135</v>
      </c>
      <c r="E27" s="41"/>
      <c r="F27" s="41"/>
      <c r="G27" s="36"/>
    </row>
    <row r="28" spans="1:7" s="13" customFormat="1" x14ac:dyDescent="0.35">
      <c r="A28" s="29" t="s">
        <v>47</v>
      </c>
      <c r="B28" s="30" t="s">
        <v>183</v>
      </c>
      <c r="C28" s="43" t="s">
        <v>48</v>
      </c>
      <c r="D28" s="43">
        <v>734911</v>
      </c>
      <c r="E28" s="43">
        <v>826000</v>
      </c>
      <c r="F28" s="43">
        <v>233165</v>
      </c>
      <c r="G28" s="38">
        <v>823000</v>
      </c>
    </row>
    <row r="29" spans="1:7" x14ac:dyDescent="0.35">
      <c r="A29" s="25" t="s">
        <v>49</v>
      </c>
      <c r="B29" s="26"/>
      <c r="C29" s="41" t="s">
        <v>50</v>
      </c>
      <c r="D29" s="41">
        <v>1355.83</v>
      </c>
      <c r="E29" s="41"/>
      <c r="F29" s="41">
        <v>6342.74</v>
      </c>
      <c r="G29" s="36"/>
    </row>
    <row r="30" spans="1:7" x14ac:dyDescent="0.35">
      <c r="A30" s="22"/>
      <c r="B30" s="23"/>
      <c r="C30" s="40" t="s">
        <v>51</v>
      </c>
      <c r="D30" s="40">
        <f>D17+D6</f>
        <v>3638989.6500000004</v>
      </c>
      <c r="E30" s="40">
        <v>3208000</v>
      </c>
      <c r="F30" s="40">
        <v>3312919.38</v>
      </c>
      <c r="G30" s="44">
        <f>G17+G6</f>
        <v>3712084</v>
      </c>
    </row>
    <row r="31" spans="1:7" x14ac:dyDescent="0.35">
      <c r="A31" s="81"/>
      <c r="B31" s="82"/>
      <c r="C31" s="83"/>
      <c r="D31" s="83"/>
      <c r="E31" s="83"/>
      <c r="F31" s="83"/>
      <c r="G31" s="16"/>
    </row>
    <row r="32" spans="1:7" x14ac:dyDescent="0.35">
      <c r="A32" s="81" t="s">
        <v>275</v>
      </c>
      <c r="B32" s="82"/>
      <c r="C32" s="83"/>
      <c r="D32" s="83"/>
      <c r="E32" s="83"/>
      <c r="F32" s="83"/>
      <c r="G32" s="16"/>
    </row>
    <row r="33" spans="1:7" x14ac:dyDescent="0.35">
      <c r="A33" s="24"/>
      <c r="B33" s="23"/>
      <c r="C33" s="40" t="s">
        <v>52</v>
      </c>
      <c r="D33" s="40">
        <v>215707.1</v>
      </c>
      <c r="E33" s="40">
        <v>96000</v>
      </c>
      <c r="F33" s="40">
        <v>147443.37</v>
      </c>
      <c r="G33" s="44">
        <f>SUM(G34:G36)</f>
        <v>115000</v>
      </c>
    </row>
    <row r="34" spans="1:7" x14ac:dyDescent="0.35">
      <c r="A34" s="25" t="s">
        <v>53</v>
      </c>
      <c r="B34" s="26"/>
      <c r="C34" s="41" t="s">
        <v>54</v>
      </c>
      <c r="D34" s="41">
        <v>92440.4</v>
      </c>
      <c r="E34" s="41">
        <v>53000</v>
      </c>
      <c r="F34" s="41">
        <v>71359.570000000007</v>
      </c>
      <c r="G34" s="36">
        <v>50000</v>
      </c>
    </row>
    <row r="35" spans="1:7" x14ac:dyDescent="0.35">
      <c r="A35" s="25" t="s">
        <v>55</v>
      </c>
      <c r="B35" s="26"/>
      <c r="C35" s="41" t="s">
        <v>56</v>
      </c>
      <c r="D35" s="41">
        <v>27280</v>
      </c>
      <c r="E35" s="41"/>
      <c r="F35" s="36"/>
      <c r="G35" s="36">
        <v>55000</v>
      </c>
    </row>
    <row r="36" spans="1:7" x14ac:dyDescent="0.35">
      <c r="A36" s="25" t="s">
        <v>57</v>
      </c>
      <c r="B36" s="26"/>
      <c r="C36" s="41" t="s">
        <v>58</v>
      </c>
      <c r="D36" s="41">
        <v>8704</v>
      </c>
      <c r="E36" s="41"/>
      <c r="F36" s="36"/>
      <c r="G36" s="36">
        <v>10000</v>
      </c>
    </row>
    <row r="37" spans="1:7" x14ac:dyDescent="0.35">
      <c r="A37" s="22"/>
      <c r="B37" s="23"/>
      <c r="C37" s="40" t="s">
        <v>59</v>
      </c>
      <c r="D37" s="40">
        <f>SUM(D38:D44)</f>
        <v>1150570</v>
      </c>
      <c r="E37" s="40">
        <v>1118000</v>
      </c>
      <c r="F37" s="40">
        <v>988581</v>
      </c>
      <c r="G37" s="44">
        <f>SUM(G38:G44)</f>
        <v>1241000</v>
      </c>
    </row>
    <row r="38" spans="1:7" s="7" customFormat="1" x14ac:dyDescent="0.35">
      <c r="A38" s="27" t="s">
        <v>60</v>
      </c>
      <c r="B38" s="28" t="s">
        <v>188</v>
      </c>
      <c r="C38" s="42" t="s">
        <v>61</v>
      </c>
      <c r="D38" s="42">
        <f>838255+107000</f>
        <v>945255</v>
      </c>
      <c r="E38" s="42">
        <v>885000</v>
      </c>
      <c r="F38" s="42">
        <v>832261</v>
      </c>
      <c r="G38" s="37">
        <v>1014000</v>
      </c>
    </row>
    <row r="39" spans="1:7" s="7" customFormat="1" x14ac:dyDescent="0.35">
      <c r="A39" s="27" t="s">
        <v>62</v>
      </c>
      <c r="B39" s="28" t="s">
        <v>184</v>
      </c>
      <c r="C39" s="42" t="s">
        <v>63</v>
      </c>
      <c r="D39" s="42">
        <v>162060</v>
      </c>
      <c r="E39" s="42">
        <v>186000</v>
      </c>
      <c r="F39" s="42">
        <v>133500</v>
      </c>
      <c r="G39" s="37">
        <v>188000</v>
      </c>
    </row>
    <row r="40" spans="1:7" x14ac:dyDescent="0.35">
      <c r="A40" s="25" t="s">
        <v>64</v>
      </c>
      <c r="B40" s="26"/>
      <c r="C40" s="41" t="s">
        <v>65</v>
      </c>
      <c r="D40" s="41">
        <v>7543.5</v>
      </c>
      <c r="E40" s="41"/>
      <c r="F40" s="41">
        <v>0</v>
      </c>
      <c r="G40" s="36"/>
    </row>
    <row r="41" spans="1:7" x14ac:dyDescent="0.35">
      <c r="A41" s="25" t="s">
        <v>66</v>
      </c>
      <c r="B41" s="26"/>
      <c r="C41" s="41" t="s">
        <v>67</v>
      </c>
      <c r="D41" s="41">
        <v>310</v>
      </c>
      <c r="E41" s="41">
        <v>2000</v>
      </c>
      <c r="F41" s="41">
        <v>1680</v>
      </c>
      <c r="G41" s="36">
        <v>2000</v>
      </c>
    </row>
    <row r="42" spans="1:7" x14ac:dyDescent="0.35">
      <c r="A42" s="25" t="s">
        <v>68</v>
      </c>
      <c r="B42" s="26"/>
      <c r="C42" s="41" t="s">
        <v>69</v>
      </c>
      <c r="D42" s="41">
        <v>3606.5</v>
      </c>
      <c r="E42" s="41">
        <v>2000</v>
      </c>
      <c r="F42" s="41">
        <v>0</v>
      </c>
      <c r="G42" s="36"/>
    </row>
    <row r="43" spans="1:7" x14ac:dyDescent="0.35">
      <c r="A43" s="25" t="s">
        <v>70</v>
      </c>
      <c r="B43" s="26"/>
      <c r="C43" s="41" t="s">
        <v>71</v>
      </c>
      <c r="D43" s="41">
        <v>26050</v>
      </c>
      <c r="E43" s="41">
        <v>42000</v>
      </c>
      <c r="F43" s="41">
        <v>31640</v>
      </c>
      <c r="G43" s="36">
        <v>37000</v>
      </c>
    </row>
    <row r="44" spans="1:7" x14ac:dyDescent="0.35">
      <c r="A44" s="25" t="s">
        <v>72</v>
      </c>
      <c r="B44" s="26"/>
      <c r="C44" s="41" t="s">
        <v>73</v>
      </c>
      <c r="D44" s="41">
        <v>5745</v>
      </c>
      <c r="E44" s="41">
        <v>1000</v>
      </c>
      <c r="F44" s="41">
        <v>-10500</v>
      </c>
      <c r="G44" s="36"/>
    </row>
    <row r="45" spans="1:7" x14ac:dyDescent="0.35">
      <c r="A45" s="5"/>
      <c r="B45" s="78"/>
      <c r="C45" s="79"/>
      <c r="D45" s="79"/>
      <c r="E45" s="79"/>
      <c r="F45" s="79"/>
      <c r="G45" s="15"/>
    </row>
    <row r="46" spans="1:7" x14ac:dyDescent="0.35">
      <c r="A46" s="5"/>
      <c r="B46" s="78"/>
      <c r="C46" s="79"/>
      <c r="D46" s="79"/>
      <c r="E46" s="79"/>
      <c r="F46" s="79"/>
      <c r="G46" s="15"/>
    </row>
    <row r="47" spans="1:7" s="71" customFormat="1" ht="27" customHeight="1" x14ac:dyDescent="0.45">
      <c r="A47" s="70" t="s">
        <v>292</v>
      </c>
      <c r="B47" s="70"/>
    </row>
    <row r="48" spans="1:7" x14ac:dyDescent="0.35">
      <c r="A48" s="22"/>
      <c r="B48" s="23"/>
      <c r="C48" s="40" t="s">
        <v>74</v>
      </c>
      <c r="D48" s="40">
        <f>SUM(D49:D100)</f>
        <v>2399065.2199999993</v>
      </c>
      <c r="E48" s="40">
        <v>2589500</v>
      </c>
      <c r="F48" s="40">
        <v>1807801.09</v>
      </c>
      <c r="G48" s="44">
        <f>SUM(G49:G100)</f>
        <v>2891000</v>
      </c>
    </row>
    <row r="49" spans="1:7" x14ac:dyDescent="0.35">
      <c r="A49" s="25" t="s">
        <v>75</v>
      </c>
      <c r="B49" s="26"/>
      <c r="C49" s="41" t="s">
        <v>76</v>
      </c>
      <c r="D49" s="41">
        <v>9536</v>
      </c>
      <c r="E49" s="41">
        <v>25000</v>
      </c>
      <c r="F49" s="41">
        <v>23725</v>
      </c>
      <c r="G49" s="36">
        <v>15000</v>
      </c>
    </row>
    <row r="50" spans="1:7" x14ac:dyDescent="0.35">
      <c r="A50" s="25" t="s">
        <v>77</v>
      </c>
      <c r="B50" s="26"/>
      <c r="C50" s="41" t="s">
        <v>78</v>
      </c>
      <c r="D50" s="41">
        <v>300</v>
      </c>
      <c r="E50" s="41">
        <v>115000</v>
      </c>
      <c r="F50" s="41">
        <v>2657</v>
      </c>
      <c r="G50" s="36">
        <v>160000</v>
      </c>
    </row>
    <row r="51" spans="1:7" x14ac:dyDescent="0.35">
      <c r="A51" s="25" t="s">
        <v>79</v>
      </c>
      <c r="B51" s="26"/>
      <c r="C51" s="41" t="s">
        <v>80</v>
      </c>
      <c r="D51" s="41">
        <v>21725.439999999999</v>
      </c>
      <c r="E51" s="41">
        <v>15000</v>
      </c>
      <c r="F51" s="41">
        <v>10339.24</v>
      </c>
      <c r="G51" s="36">
        <v>25000</v>
      </c>
    </row>
    <row r="52" spans="1:7" s="13" customFormat="1" x14ac:dyDescent="0.35">
      <c r="A52" s="27" t="s">
        <v>81</v>
      </c>
      <c r="B52" s="28"/>
      <c r="C52" s="42" t="s">
        <v>82</v>
      </c>
      <c r="D52" s="42">
        <v>29295.78</v>
      </c>
      <c r="E52" s="42">
        <v>4000</v>
      </c>
      <c r="F52" s="42">
        <v>4533.72</v>
      </c>
      <c r="G52" s="38">
        <v>6000</v>
      </c>
    </row>
    <row r="53" spans="1:7" s="7" customFormat="1" x14ac:dyDescent="0.35">
      <c r="A53" s="27" t="s">
        <v>83</v>
      </c>
      <c r="B53" s="28"/>
      <c r="C53" s="42" t="s">
        <v>84</v>
      </c>
      <c r="D53" s="42">
        <v>13448.91</v>
      </c>
      <c r="E53" s="42">
        <v>4000</v>
      </c>
      <c r="F53" s="42">
        <v>7518.8</v>
      </c>
      <c r="G53" s="37">
        <v>20000</v>
      </c>
    </row>
    <row r="54" spans="1:7" x14ac:dyDescent="0.35">
      <c r="A54" s="25" t="s">
        <v>85</v>
      </c>
      <c r="B54" s="26"/>
      <c r="C54" s="41" t="s">
        <v>86</v>
      </c>
      <c r="D54" s="41">
        <v>44206.55</v>
      </c>
      <c r="E54" s="41">
        <v>45000</v>
      </c>
      <c r="F54" s="41">
        <v>27799.360000000001</v>
      </c>
      <c r="G54" s="36">
        <v>40000</v>
      </c>
    </row>
    <row r="55" spans="1:7" x14ac:dyDescent="0.35">
      <c r="A55" s="25" t="s">
        <v>87</v>
      </c>
      <c r="B55" s="26"/>
      <c r="C55" s="41" t="s">
        <v>88</v>
      </c>
      <c r="D55" s="41">
        <v>8398.75</v>
      </c>
      <c r="E55" s="41">
        <v>20000</v>
      </c>
      <c r="F55" s="41">
        <v>10000</v>
      </c>
      <c r="G55" s="39"/>
    </row>
    <row r="56" spans="1:7" x14ac:dyDescent="0.35">
      <c r="A56" s="25" t="s">
        <v>89</v>
      </c>
      <c r="B56" s="26"/>
      <c r="C56" s="41" t="s">
        <v>90</v>
      </c>
      <c r="D56" s="41">
        <v>3094.4</v>
      </c>
      <c r="E56" s="41"/>
      <c r="F56" s="36"/>
      <c r="G56" s="36"/>
    </row>
    <row r="57" spans="1:7" s="7" customFormat="1" x14ac:dyDescent="0.35">
      <c r="A57" s="27" t="s">
        <v>91</v>
      </c>
      <c r="B57" s="28" t="s">
        <v>190</v>
      </c>
      <c r="C57" s="42" t="s">
        <v>92</v>
      </c>
      <c r="D57" s="42">
        <v>70430.78</v>
      </c>
      <c r="E57" s="42">
        <v>152000</v>
      </c>
      <c r="F57" s="42">
        <v>31888</v>
      </c>
      <c r="G57" s="37">
        <v>170000</v>
      </c>
    </row>
    <row r="58" spans="1:7" s="13" customFormat="1" x14ac:dyDescent="0.35">
      <c r="A58" s="29" t="s">
        <v>93</v>
      </c>
      <c r="B58" s="30"/>
      <c r="C58" s="43" t="s">
        <v>94</v>
      </c>
      <c r="D58" s="43">
        <v>2046.9</v>
      </c>
      <c r="E58" s="43">
        <v>15500</v>
      </c>
      <c r="F58" s="43">
        <v>36400</v>
      </c>
      <c r="G58" s="38">
        <v>19000</v>
      </c>
    </row>
    <row r="59" spans="1:7" s="13" customFormat="1" x14ac:dyDescent="0.35">
      <c r="A59" s="29" t="s">
        <v>95</v>
      </c>
      <c r="B59" s="30"/>
      <c r="C59" s="43" t="s">
        <v>96</v>
      </c>
      <c r="D59" s="43">
        <v>2497.1999999999998</v>
      </c>
      <c r="E59" s="43"/>
      <c r="F59" s="38"/>
      <c r="G59" s="38"/>
    </row>
    <row r="60" spans="1:7" s="7" customFormat="1" x14ac:dyDescent="0.35">
      <c r="A60" s="27" t="s">
        <v>97</v>
      </c>
      <c r="B60" s="28" t="s">
        <v>186</v>
      </c>
      <c r="C60" s="42" t="s">
        <v>98</v>
      </c>
      <c r="D60" s="42">
        <v>544422.12</v>
      </c>
      <c r="E60" s="42">
        <v>325000</v>
      </c>
      <c r="F60" s="42">
        <v>413937.43</v>
      </c>
      <c r="G60" s="37">
        <v>475000</v>
      </c>
    </row>
    <row r="61" spans="1:7" s="13" customFormat="1" x14ac:dyDescent="0.35">
      <c r="A61" s="31"/>
      <c r="B61" s="32"/>
      <c r="C61" s="43" t="s">
        <v>99</v>
      </c>
      <c r="D61" s="43"/>
      <c r="E61" s="43"/>
      <c r="F61" s="43"/>
      <c r="G61" s="38">
        <v>40000</v>
      </c>
    </row>
    <row r="62" spans="1:7" s="7" customFormat="1" x14ac:dyDescent="0.35">
      <c r="A62" s="27" t="s">
        <v>100</v>
      </c>
      <c r="B62" s="28" t="s">
        <v>189</v>
      </c>
      <c r="C62" s="42" t="s">
        <v>101</v>
      </c>
      <c r="D62" s="42">
        <v>126729.52</v>
      </c>
      <c r="E62" s="42">
        <v>125000</v>
      </c>
      <c r="F62" s="42">
        <v>483218.8</v>
      </c>
      <c r="G62" s="37">
        <v>70000</v>
      </c>
    </row>
    <row r="63" spans="1:7" x14ac:dyDescent="0.35">
      <c r="A63" s="25" t="s">
        <v>102</v>
      </c>
      <c r="B63" s="26"/>
      <c r="C63" s="41" t="s">
        <v>103</v>
      </c>
      <c r="D63" s="41">
        <v>28659.45</v>
      </c>
      <c r="E63" s="41"/>
      <c r="F63" s="36"/>
      <c r="G63" s="39"/>
    </row>
    <row r="64" spans="1:7" x14ac:dyDescent="0.35">
      <c r="A64" s="25" t="s">
        <v>104</v>
      </c>
      <c r="B64" s="26"/>
      <c r="C64" s="41" t="s">
        <v>105</v>
      </c>
      <c r="D64" s="41"/>
      <c r="E64" s="41"/>
      <c r="F64" s="41">
        <v>110227.5</v>
      </c>
      <c r="G64" s="36"/>
    </row>
    <row r="65" spans="1:7" s="7" customFormat="1" x14ac:dyDescent="0.35">
      <c r="A65" s="27" t="s">
        <v>106</v>
      </c>
      <c r="B65" s="28"/>
      <c r="C65" s="42" t="s">
        <v>107</v>
      </c>
      <c r="D65" s="42">
        <v>134128.67000000001</v>
      </c>
      <c r="E65" s="42">
        <v>115000</v>
      </c>
      <c r="F65" s="42">
        <v>2437.5</v>
      </c>
      <c r="G65" s="37">
        <v>180000</v>
      </c>
    </row>
    <row r="66" spans="1:7" x14ac:dyDescent="0.35">
      <c r="A66" s="25" t="s">
        <v>108</v>
      </c>
      <c r="B66" s="26"/>
      <c r="C66" s="41" t="s">
        <v>109</v>
      </c>
      <c r="D66" s="41"/>
      <c r="E66" s="41">
        <v>2000</v>
      </c>
      <c r="F66" s="36"/>
      <c r="G66" s="36">
        <v>4000</v>
      </c>
    </row>
    <row r="67" spans="1:7" x14ac:dyDescent="0.35">
      <c r="A67" s="25" t="s">
        <v>110</v>
      </c>
      <c r="B67" s="26"/>
      <c r="C67" s="41" t="s">
        <v>111</v>
      </c>
      <c r="D67" s="41">
        <v>7995.6</v>
      </c>
      <c r="E67" s="41">
        <v>40000</v>
      </c>
      <c r="F67" s="41">
        <v>9327.7900000000009</v>
      </c>
      <c r="G67" s="36">
        <v>39000</v>
      </c>
    </row>
    <row r="68" spans="1:7" x14ac:dyDescent="0.35">
      <c r="A68" s="25" t="s">
        <v>112</v>
      </c>
      <c r="B68" s="26"/>
      <c r="C68" s="41" t="s">
        <v>113</v>
      </c>
      <c r="D68" s="41">
        <v>7399.4</v>
      </c>
      <c r="E68" s="41"/>
      <c r="F68" s="36"/>
      <c r="G68" s="36"/>
    </row>
    <row r="69" spans="1:7" x14ac:dyDescent="0.35">
      <c r="A69" s="25" t="s">
        <v>114</v>
      </c>
      <c r="B69" s="26"/>
      <c r="C69" s="41" t="s">
        <v>115</v>
      </c>
      <c r="D69" s="41">
        <v>13802.36</v>
      </c>
      <c r="E69" s="41">
        <v>14500</v>
      </c>
      <c r="F69" s="41">
        <v>8433.06</v>
      </c>
      <c r="G69" s="36">
        <v>19000</v>
      </c>
    </row>
    <row r="70" spans="1:7" x14ac:dyDescent="0.35">
      <c r="A70" s="25" t="s">
        <v>116</v>
      </c>
      <c r="B70" s="26"/>
      <c r="C70" s="41" t="s">
        <v>117</v>
      </c>
      <c r="D70" s="41">
        <v>731</v>
      </c>
      <c r="E70" s="41"/>
      <c r="F70" s="36"/>
      <c r="G70" s="36"/>
    </row>
    <row r="71" spans="1:7" s="7" customFormat="1" x14ac:dyDescent="0.35">
      <c r="A71" s="27" t="s">
        <v>118</v>
      </c>
      <c r="B71" s="28"/>
      <c r="C71" s="42" t="s">
        <v>119</v>
      </c>
      <c r="D71" s="42">
        <v>51984.42</v>
      </c>
      <c r="E71" s="42">
        <v>115500</v>
      </c>
      <c r="F71" s="42">
        <v>40723.370000000003</v>
      </c>
      <c r="G71" s="37">
        <v>84000</v>
      </c>
    </row>
    <row r="72" spans="1:7" x14ac:dyDescent="0.35">
      <c r="A72" s="25" t="s">
        <v>120</v>
      </c>
      <c r="B72" s="26"/>
      <c r="C72" s="41" t="s">
        <v>121</v>
      </c>
      <c r="D72" s="41">
        <v>144.72</v>
      </c>
      <c r="E72" s="41">
        <v>7000</v>
      </c>
      <c r="F72" s="41">
        <v>2264</v>
      </c>
      <c r="G72" s="36">
        <v>1500</v>
      </c>
    </row>
    <row r="73" spans="1:7" x14ac:dyDescent="0.35">
      <c r="A73" s="25" t="s">
        <v>122</v>
      </c>
      <c r="B73" s="26"/>
      <c r="C73" s="41" t="s">
        <v>123</v>
      </c>
      <c r="D73" s="41">
        <v>6795.25</v>
      </c>
      <c r="E73" s="41">
        <v>15000</v>
      </c>
      <c r="F73" s="41">
        <v>5299.73</v>
      </c>
      <c r="G73" s="36">
        <v>15000</v>
      </c>
    </row>
    <row r="74" spans="1:7" x14ac:dyDescent="0.35">
      <c r="A74" s="25" t="s">
        <v>124</v>
      </c>
      <c r="B74" s="26"/>
      <c r="C74" s="41" t="s">
        <v>125</v>
      </c>
      <c r="D74" s="41"/>
      <c r="E74" s="41">
        <v>4000</v>
      </c>
      <c r="F74" s="41">
        <v>3215</v>
      </c>
      <c r="G74" s="36"/>
    </row>
    <row r="75" spans="1:7" s="7" customFormat="1" x14ac:dyDescent="0.35">
      <c r="A75" s="27" t="s">
        <v>126</v>
      </c>
      <c r="B75" s="28"/>
      <c r="C75" s="42" t="s">
        <v>127</v>
      </c>
      <c r="D75" s="42">
        <v>705000</v>
      </c>
      <c r="E75" s="42">
        <v>700000</v>
      </c>
      <c r="F75" s="42"/>
      <c r="G75" s="37">
        <v>792000</v>
      </c>
    </row>
    <row r="76" spans="1:7" s="7" customFormat="1" x14ac:dyDescent="0.35">
      <c r="A76" s="27" t="s">
        <v>128</v>
      </c>
      <c r="B76" s="28"/>
      <c r="C76" s="42" t="s">
        <v>129</v>
      </c>
      <c r="D76" s="42">
        <v>34410.5</v>
      </c>
      <c r="E76" s="42">
        <v>53000</v>
      </c>
      <c r="F76" s="42">
        <v>33889.18</v>
      </c>
      <c r="G76" s="37">
        <v>43000</v>
      </c>
    </row>
    <row r="77" spans="1:7" x14ac:dyDescent="0.35">
      <c r="A77" s="25" t="s">
        <v>130</v>
      </c>
      <c r="B77" s="26"/>
      <c r="C77" s="41" t="s">
        <v>131</v>
      </c>
      <c r="D77" s="41">
        <v>5009.2</v>
      </c>
      <c r="E77" s="41">
        <v>9000</v>
      </c>
      <c r="F77" s="41">
        <v>6229.84</v>
      </c>
      <c r="G77" s="36">
        <v>8000</v>
      </c>
    </row>
    <row r="78" spans="1:7" x14ac:dyDescent="0.35">
      <c r="A78" s="25" t="s">
        <v>132</v>
      </c>
      <c r="B78" s="26"/>
      <c r="C78" s="41" t="s">
        <v>133</v>
      </c>
      <c r="D78" s="41">
        <v>6171.4</v>
      </c>
      <c r="E78" s="41">
        <v>4500</v>
      </c>
      <c r="F78" s="41">
        <v>7137.6</v>
      </c>
      <c r="G78" s="36">
        <v>8000</v>
      </c>
    </row>
    <row r="79" spans="1:7" s="7" customFormat="1" x14ac:dyDescent="0.35">
      <c r="A79" s="27" t="s">
        <v>134</v>
      </c>
      <c r="B79" s="28"/>
      <c r="C79" s="42" t="s">
        <v>271</v>
      </c>
      <c r="D79" s="42">
        <v>5670</v>
      </c>
      <c r="E79" s="42"/>
      <c r="F79" s="37"/>
      <c r="G79" s="37"/>
    </row>
    <row r="80" spans="1:7" x14ac:dyDescent="0.35">
      <c r="A80" s="25" t="s">
        <v>135</v>
      </c>
      <c r="B80" s="26"/>
      <c r="C80" s="41" t="s">
        <v>136</v>
      </c>
      <c r="D80" s="41"/>
      <c r="E80" s="41">
        <v>2000</v>
      </c>
      <c r="F80" s="36"/>
      <c r="G80" s="36">
        <v>2000</v>
      </c>
    </row>
    <row r="81" spans="1:7" x14ac:dyDescent="0.35">
      <c r="A81" s="25" t="s">
        <v>137</v>
      </c>
      <c r="B81" s="26"/>
      <c r="C81" s="41" t="s">
        <v>138</v>
      </c>
      <c r="D81" s="41">
        <v>1947.4</v>
      </c>
      <c r="E81" s="41"/>
      <c r="F81" s="41">
        <v>2584.1</v>
      </c>
      <c r="G81" s="36"/>
    </row>
    <row r="82" spans="1:7" x14ac:dyDescent="0.35">
      <c r="A82" s="25" t="s">
        <v>139</v>
      </c>
      <c r="B82" s="26"/>
      <c r="C82" s="41" t="s">
        <v>140</v>
      </c>
      <c r="D82" s="41">
        <v>279</v>
      </c>
      <c r="E82" s="41"/>
      <c r="F82" s="36"/>
      <c r="G82" s="36"/>
    </row>
    <row r="83" spans="1:7" x14ac:dyDescent="0.35">
      <c r="A83" s="25" t="s">
        <v>141</v>
      </c>
      <c r="B83" s="26"/>
      <c r="C83" s="41" t="s">
        <v>142</v>
      </c>
      <c r="D83" s="41">
        <v>19098.34</v>
      </c>
      <c r="E83" s="41">
        <v>55500</v>
      </c>
      <c r="F83" s="41">
        <v>29194.87</v>
      </c>
      <c r="G83" s="37">
        <v>41000</v>
      </c>
    </row>
    <row r="84" spans="1:7" x14ac:dyDescent="0.35">
      <c r="A84" s="25" t="s">
        <v>143</v>
      </c>
      <c r="B84" s="26"/>
      <c r="C84" s="41" t="s">
        <v>144</v>
      </c>
      <c r="D84" s="41">
        <v>14167.5</v>
      </c>
      <c r="E84" s="41"/>
      <c r="F84" s="36"/>
      <c r="G84" s="39"/>
    </row>
    <row r="85" spans="1:7" x14ac:dyDescent="0.35">
      <c r="A85" s="25" t="s">
        <v>145</v>
      </c>
      <c r="B85" s="26"/>
      <c r="C85" s="41" t="s">
        <v>146</v>
      </c>
      <c r="D85" s="41">
        <v>15707.5</v>
      </c>
      <c r="E85" s="41">
        <v>15000</v>
      </c>
      <c r="F85" s="41">
        <v>46875</v>
      </c>
      <c r="G85" s="36">
        <v>40000</v>
      </c>
    </row>
    <row r="86" spans="1:7" x14ac:dyDescent="0.35">
      <c r="A86" s="25" t="s">
        <v>147</v>
      </c>
      <c r="B86" s="26"/>
      <c r="C86" s="41" t="s">
        <v>148</v>
      </c>
      <c r="D86" s="41">
        <v>272</v>
      </c>
      <c r="E86" s="41"/>
      <c r="F86" s="36"/>
      <c r="G86" s="36"/>
    </row>
    <row r="87" spans="1:7" s="7" customFormat="1" x14ac:dyDescent="0.35">
      <c r="A87" s="27" t="s">
        <v>149</v>
      </c>
      <c r="B87" s="28"/>
      <c r="C87" s="42" t="s">
        <v>34</v>
      </c>
      <c r="D87" s="42">
        <v>20255</v>
      </c>
      <c r="E87" s="42"/>
      <c r="F87" s="42">
        <v>6100</v>
      </c>
      <c r="G87" s="37">
        <v>11000</v>
      </c>
    </row>
    <row r="88" spans="1:7" s="7" customFormat="1" x14ac:dyDescent="0.35">
      <c r="A88" s="27" t="s">
        <v>150</v>
      </c>
      <c r="B88" s="28"/>
      <c r="C88" s="42" t="s">
        <v>151</v>
      </c>
      <c r="D88" s="42">
        <v>132566</v>
      </c>
      <c r="E88" s="42">
        <v>356000</v>
      </c>
      <c r="F88" s="42">
        <v>192187</v>
      </c>
      <c r="G88" s="37">
        <v>145000</v>
      </c>
    </row>
    <row r="89" spans="1:7" x14ac:dyDescent="0.35">
      <c r="A89" s="25" t="s">
        <v>152</v>
      </c>
      <c r="B89" s="26"/>
      <c r="C89" s="41" t="s">
        <v>153</v>
      </c>
      <c r="D89" s="41">
        <v>7023.65</v>
      </c>
      <c r="E89" s="41">
        <v>22000</v>
      </c>
      <c r="F89" s="41">
        <v>81562.2</v>
      </c>
      <c r="G89" s="36">
        <v>29000</v>
      </c>
    </row>
    <row r="90" spans="1:7" s="7" customFormat="1" x14ac:dyDescent="0.35">
      <c r="A90" s="27" t="s">
        <v>154</v>
      </c>
      <c r="B90" s="28"/>
      <c r="C90" s="42" t="s">
        <v>155</v>
      </c>
      <c r="D90" s="42">
        <v>24302.52</v>
      </c>
      <c r="E90" s="42">
        <v>55500</v>
      </c>
      <c r="F90" s="42">
        <v>31916.36</v>
      </c>
      <c r="G90" s="37">
        <v>98000</v>
      </c>
    </row>
    <row r="91" spans="1:7" x14ac:dyDescent="0.35">
      <c r="A91" s="25" t="s">
        <v>156</v>
      </c>
      <c r="B91" s="26"/>
      <c r="C91" s="41" t="s">
        <v>157</v>
      </c>
      <c r="D91" s="41">
        <v>6100</v>
      </c>
      <c r="E91" s="41">
        <v>13000</v>
      </c>
      <c r="F91" s="41">
        <v>4660</v>
      </c>
      <c r="G91" s="36">
        <v>13000</v>
      </c>
    </row>
    <row r="92" spans="1:7" s="7" customFormat="1" x14ac:dyDescent="0.35">
      <c r="A92" s="27" t="s">
        <v>158</v>
      </c>
      <c r="B92" s="28" t="s">
        <v>191</v>
      </c>
      <c r="C92" s="42" t="s">
        <v>159</v>
      </c>
      <c r="D92" s="42">
        <v>168191</v>
      </c>
      <c r="E92" s="42">
        <v>90000</v>
      </c>
      <c r="F92" s="42">
        <v>45490</v>
      </c>
      <c r="G92" s="37">
        <v>145000</v>
      </c>
    </row>
    <row r="93" spans="1:7" s="7" customFormat="1" x14ac:dyDescent="0.35">
      <c r="A93" s="74"/>
      <c r="B93" s="75"/>
      <c r="C93" s="76"/>
      <c r="D93" s="76"/>
      <c r="E93" s="76"/>
      <c r="F93" s="76"/>
      <c r="G93" s="77"/>
    </row>
    <row r="94" spans="1:7" s="71" customFormat="1" ht="27" customHeight="1" x14ac:dyDescent="0.45">
      <c r="A94" s="70" t="s">
        <v>292</v>
      </c>
      <c r="B94" s="70"/>
    </row>
    <row r="95" spans="1:7" s="13" customFormat="1" x14ac:dyDescent="0.35">
      <c r="A95" s="29" t="s">
        <v>160</v>
      </c>
      <c r="B95" s="30"/>
      <c r="C95" s="43" t="s">
        <v>161</v>
      </c>
      <c r="D95" s="43">
        <v>14130</v>
      </c>
      <c r="E95" s="43">
        <v>5000</v>
      </c>
      <c r="F95" s="43">
        <v>4800</v>
      </c>
      <c r="G95" s="38">
        <v>50000</v>
      </c>
    </row>
    <row r="96" spans="1:7" s="13" customFormat="1" x14ac:dyDescent="0.35">
      <c r="A96" s="29" t="s">
        <v>162</v>
      </c>
      <c r="B96" s="30"/>
      <c r="C96" s="43" t="s">
        <v>163</v>
      </c>
      <c r="D96" s="43">
        <v>1503.48</v>
      </c>
      <c r="E96" s="43"/>
      <c r="F96" s="43">
        <v>610.29999999999995</v>
      </c>
      <c r="G96" s="38">
        <v>2000</v>
      </c>
    </row>
    <row r="97" spans="1:10" s="13" customFormat="1" x14ac:dyDescent="0.35">
      <c r="A97" s="29" t="s">
        <v>164</v>
      </c>
      <c r="B97" s="30"/>
      <c r="C97" s="43" t="s">
        <v>165</v>
      </c>
      <c r="D97" s="43">
        <v>10443.799999999999</v>
      </c>
      <c r="E97" s="43">
        <v>20500</v>
      </c>
      <c r="F97" s="43">
        <v>23748.02</v>
      </c>
      <c r="G97" s="38">
        <v>21500</v>
      </c>
    </row>
    <row r="98" spans="1:10" s="13" customFormat="1" x14ac:dyDescent="0.35">
      <c r="A98" s="29" t="s">
        <v>166</v>
      </c>
      <c r="B98" s="30"/>
      <c r="C98" s="43" t="s">
        <v>167</v>
      </c>
      <c r="D98" s="43">
        <v>16629.95</v>
      </c>
      <c r="E98" s="43"/>
      <c r="F98" s="43"/>
      <c r="G98" s="38"/>
    </row>
    <row r="99" spans="1:10" s="7" customFormat="1" x14ac:dyDescent="0.35">
      <c r="A99" s="27" t="s">
        <v>168</v>
      </c>
      <c r="B99" s="28" t="s">
        <v>192</v>
      </c>
      <c r="C99" s="42" t="s">
        <v>169</v>
      </c>
      <c r="D99" s="42">
        <v>62000</v>
      </c>
      <c r="E99" s="42">
        <v>20000</v>
      </c>
      <c r="F99" s="42">
        <v>51750</v>
      </c>
      <c r="G99" s="37">
        <v>60000</v>
      </c>
    </row>
    <row r="100" spans="1:10" x14ac:dyDescent="0.35">
      <c r="A100" s="25" t="s">
        <v>170</v>
      </c>
      <c r="B100" s="26"/>
      <c r="C100" s="41" t="s">
        <v>171</v>
      </c>
      <c r="D100" s="41">
        <v>413.76</v>
      </c>
      <c r="E100" s="41">
        <v>10000</v>
      </c>
      <c r="F100" s="41">
        <v>5121.5</v>
      </c>
      <c r="G100" s="36"/>
    </row>
    <row r="101" spans="1:10" ht="15" thickBot="1" x14ac:dyDescent="0.4">
      <c r="A101" s="53"/>
      <c r="B101" s="54"/>
      <c r="C101" s="55" t="s">
        <v>172</v>
      </c>
      <c r="D101" s="55">
        <f>SUM(D48+D37+D33 )</f>
        <v>3765342.3199999994</v>
      </c>
      <c r="E101" s="55">
        <v>3803500</v>
      </c>
      <c r="F101" s="55">
        <v>2943825.46</v>
      </c>
      <c r="G101" s="56">
        <f>G48+G37 +G33</f>
        <v>4247000</v>
      </c>
      <c r="J101" s="73"/>
    </row>
    <row r="102" spans="1:10" x14ac:dyDescent="0.35">
      <c r="A102" s="48"/>
      <c r="B102" s="49"/>
      <c r="C102" s="50" t="s">
        <v>173</v>
      </c>
      <c r="D102" s="50">
        <f>D30-D101</f>
        <v>-126352.66999999899</v>
      </c>
      <c r="E102" s="50">
        <v>-595500</v>
      </c>
      <c r="F102" s="51">
        <f>F30-F101</f>
        <v>369093.91999999993</v>
      </c>
      <c r="G102" s="52">
        <f>G30-G101</f>
        <v>-534916</v>
      </c>
      <c r="J102" s="73"/>
    </row>
    <row r="103" spans="1:10" x14ac:dyDescent="0.35">
      <c r="A103" s="22"/>
      <c r="B103" s="23"/>
      <c r="C103" s="40" t="s">
        <v>174</v>
      </c>
      <c r="D103" s="40">
        <v>80439.62</v>
      </c>
      <c r="E103" s="40"/>
      <c r="F103" s="36"/>
      <c r="G103" s="24"/>
    </row>
    <row r="104" spans="1:10" x14ac:dyDescent="0.35">
      <c r="A104" s="25" t="s">
        <v>175</v>
      </c>
      <c r="B104" s="26"/>
      <c r="C104" s="41" t="s">
        <v>176</v>
      </c>
      <c r="D104" s="41">
        <v>80318.78</v>
      </c>
      <c r="E104" s="41"/>
      <c r="F104" s="36"/>
      <c r="G104" s="24"/>
    </row>
    <row r="105" spans="1:10" x14ac:dyDescent="0.35">
      <c r="A105" s="25" t="s">
        <v>177</v>
      </c>
      <c r="B105" s="26"/>
      <c r="C105" s="41" t="s">
        <v>178</v>
      </c>
      <c r="D105" s="41">
        <v>120.84</v>
      </c>
      <c r="E105" s="41"/>
      <c r="F105" s="36"/>
      <c r="G105" s="24"/>
    </row>
    <row r="106" spans="1:10" x14ac:dyDescent="0.35">
      <c r="A106" s="22"/>
      <c r="B106" s="23"/>
      <c r="C106" s="40" t="s">
        <v>179</v>
      </c>
      <c r="D106" s="40">
        <v>80439.62</v>
      </c>
      <c r="E106" s="40"/>
      <c r="F106" s="36"/>
      <c r="G106" s="24"/>
    </row>
    <row r="107" spans="1:10" ht="22.5" customHeight="1" x14ac:dyDescent="0.35">
      <c r="A107" s="22"/>
      <c r="B107" s="23"/>
      <c r="C107" s="40" t="s">
        <v>180</v>
      </c>
      <c r="D107" s="57">
        <f>D102+D103</f>
        <v>-45913.049999998999</v>
      </c>
      <c r="E107" s="36"/>
      <c r="F107" s="36"/>
      <c r="G107" s="24"/>
    </row>
    <row r="108" spans="1:10" x14ac:dyDescent="0.35">
      <c r="A108" t="s">
        <v>272</v>
      </c>
    </row>
    <row r="114" spans="1:3" x14ac:dyDescent="0.35">
      <c r="A114" t="s">
        <v>280</v>
      </c>
    </row>
    <row r="115" spans="1:3" x14ac:dyDescent="0.35">
      <c r="A115" t="s">
        <v>279</v>
      </c>
    </row>
    <row r="116" spans="1:3" x14ac:dyDescent="0.35">
      <c r="A116" t="s">
        <v>281</v>
      </c>
    </row>
    <row r="119" spans="1:3" x14ac:dyDescent="0.35">
      <c r="A119" t="s">
        <v>273</v>
      </c>
    </row>
    <row r="120" spans="1:3" x14ac:dyDescent="0.35">
      <c r="A120" t="s">
        <v>304</v>
      </c>
    </row>
    <row r="121" spans="1:3" x14ac:dyDescent="0.35">
      <c r="A121" t="s">
        <v>305</v>
      </c>
    </row>
    <row r="122" spans="1:3" x14ac:dyDescent="0.35">
      <c r="A122" t="s">
        <v>303</v>
      </c>
    </row>
    <row r="128" spans="1:3" x14ac:dyDescent="0.35">
      <c r="C128" s="58"/>
    </row>
  </sheetData>
  <sheetProtection algorithmName="SHA-512" hashValue="o5qOk7j/unJSXVLnvspdTxUTrjNKABH48SFiG5sY5rjWxIxgfC98U6SF9G9+5Heq4hTasLDifszjcbf7WIGeJQ==" saltValue="UQib9yX4oslUP+0ZzraHmA==" spinCount="100000" sheet="1" objects="1" scenarios="1"/>
  <mergeCells count="1">
    <mergeCell ref="D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9108-EFA4-466D-B128-569241CBBF73}">
  <dimension ref="A1:N66"/>
  <sheetViews>
    <sheetView workbookViewId="0">
      <selection activeCell="C12" sqref="C12"/>
    </sheetView>
  </sheetViews>
  <sheetFormatPr baseColWidth="10" defaultRowHeight="14.5" x14ac:dyDescent="0.35"/>
  <cols>
    <col min="2" max="2" width="5.453125" customWidth="1"/>
    <col min="3" max="3" width="9.81640625" style="9" bestFit="1" customWidth="1"/>
    <col min="4" max="4" width="12.90625" customWidth="1"/>
    <col min="5" max="5" width="13.90625" customWidth="1"/>
    <col min="6" max="6" width="7" customWidth="1"/>
    <col min="7" max="7" width="10.90625" style="9"/>
  </cols>
  <sheetData>
    <row r="1" spans="1:14" ht="23.5" x14ac:dyDescent="0.55000000000000004">
      <c r="A1" s="18" t="s">
        <v>270</v>
      </c>
    </row>
    <row r="3" spans="1:14" x14ac:dyDescent="0.35">
      <c r="A3" s="8" t="s">
        <v>295</v>
      </c>
      <c r="E3" s="8" t="s">
        <v>204</v>
      </c>
    </row>
    <row r="4" spans="1:14" x14ac:dyDescent="0.35">
      <c r="A4" t="s">
        <v>193</v>
      </c>
      <c r="B4">
        <v>40</v>
      </c>
      <c r="C4" s="9">
        <v>58000</v>
      </c>
      <c r="E4" t="s">
        <v>197</v>
      </c>
      <c r="F4">
        <v>10</v>
      </c>
      <c r="G4" s="9">
        <v>26700</v>
      </c>
    </row>
    <row r="5" spans="1:14" x14ac:dyDescent="0.35">
      <c r="A5" t="s">
        <v>194</v>
      </c>
      <c r="B5">
        <v>80</v>
      </c>
      <c r="C5" s="9">
        <v>500</v>
      </c>
      <c r="E5" t="s">
        <v>196</v>
      </c>
      <c r="F5">
        <v>20</v>
      </c>
      <c r="G5" s="9">
        <v>24360</v>
      </c>
    </row>
    <row r="6" spans="1:14" x14ac:dyDescent="0.35">
      <c r="A6" t="s">
        <v>195</v>
      </c>
      <c r="B6">
        <v>30</v>
      </c>
      <c r="C6" s="10">
        <v>31225</v>
      </c>
      <c r="E6" t="s">
        <v>195</v>
      </c>
      <c r="F6">
        <v>30</v>
      </c>
      <c r="G6" s="9">
        <v>47000</v>
      </c>
    </row>
    <row r="7" spans="1:14" x14ac:dyDescent="0.35">
      <c r="C7" s="11">
        <f>SUM(C4:C6)</f>
        <v>89725</v>
      </c>
      <c r="E7" t="s">
        <v>193</v>
      </c>
      <c r="F7">
        <v>40</v>
      </c>
      <c r="G7" s="9">
        <v>53000</v>
      </c>
    </row>
    <row r="8" spans="1:14" x14ac:dyDescent="0.35">
      <c r="E8" t="s">
        <v>194</v>
      </c>
      <c r="F8">
        <v>80</v>
      </c>
      <c r="G8" s="9">
        <v>8000</v>
      </c>
    </row>
    <row r="9" spans="1:14" x14ac:dyDescent="0.35">
      <c r="E9" t="s">
        <v>201</v>
      </c>
      <c r="F9">
        <v>90</v>
      </c>
      <c r="G9" s="10">
        <v>3000</v>
      </c>
    </row>
    <row r="10" spans="1:14" x14ac:dyDescent="0.35">
      <c r="A10" s="8" t="s">
        <v>202</v>
      </c>
      <c r="G10" s="11">
        <f>SUM(G4:G9)</f>
        <v>162060</v>
      </c>
      <c r="N10" s="12"/>
    </row>
    <row r="11" spans="1:14" x14ac:dyDescent="0.35">
      <c r="A11" t="s">
        <v>197</v>
      </c>
      <c r="B11">
        <v>10</v>
      </c>
      <c r="C11" s="9">
        <v>359159</v>
      </c>
    </row>
    <row r="12" spans="1:14" x14ac:dyDescent="0.35">
      <c r="A12" t="s">
        <v>196</v>
      </c>
      <c r="B12">
        <v>20</v>
      </c>
      <c r="C12" s="9">
        <v>131500</v>
      </c>
    </row>
    <row r="13" spans="1:14" x14ac:dyDescent="0.35">
      <c r="A13" t="s">
        <v>195</v>
      </c>
      <c r="B13">
        <v>30</v>
      </c>
      <c r="C13" s="9">
        <v>-12000</v>
      </c>
      <c r="E13" s="8" t="s">
        <v>278</v>
      </c>
    </row>
    <row r="14" spans="1:14" x14ac:dyDescent="0.35">
      <c r="A14" t="s">
        <v>193</v>
      </c>
      <c r="B14">
        <v>40</v>
      </c>
      <c r="C14" s="9">
        <v>175066.3</v>
      </c>
      <c r="E14" t="s">
        <v>197</v>
      </c>
      <c r="F14">
        <v>10</v>
      </c>
      <c r="G14" s="9">
        <v>45805.279999999999</v>
      </c>
    </row>
    <row r="15" spans="1:14" x14ac:dyDescent="0.35">
      <c r="A15" t="s">
        <v>199</v>
      </c>
      <c r="B15">
        <v>60</v>
      </c>
      <c r="C15" s="9">
        <v>46213</v>
      </c>
      <c r="E15" t="s">
        <v>199</v>
      </c>
      <c r="F15">
        <v>60</v>
      </c>
      <c r="G15" s="9">
        <v>1424</v>
      </c>
    </row>
    <row r="16" spans="1:14" x14ac:dyDescent="0.35">
      <c r="A16" t="s">
        <v>200</v>
      </c>
      <c r="B16" s="12">
        <v>70</v>
      </c>
      <c r="C16" s="9">
        <v>7425</v>
      </c>
      <c r="E16" t="s">
        <v>194</v>
      </c>
      <c r="F16">
        <v>80</v>
      </c>
      <c r="G16" s="9">
        <v>20697.5</v>
      </c>
    </row>
    <row r="17" spans="1:7" x14ac:dyDescent="0.35">
      <c r="A17" t="s">
        <v>194</v>
      </c>
      <c r="B17">
        <v>80</v>
      </c>
      <c r="C17" s="9">
        <v>202147</v>
      </c>
      <c r="E17" t="s">
        <v>201</v>
      </c>
      <c r="F17">
        <v>90</v>
      </c>
      <c r="G17" s="10">
        <v>2504</v>
      </c>
    </row>
    <row r="18" spans="1:7" x14ac:dyDescent="0.35">
      <c r="A18" t="s">
        <v>201</v>
      </c>
      <c r="B18">
        <v>90</v>
      </c>
      <c r="C18" s="9">
        <v>34491</v>
      </c>
      <c r="G18" s="11">
        <f>SUM(G14:G17)</f>
        <v>70430.78</v>
      </c>
    </row>
    <row r="19" spans="1:7" x14ac:dyDescent="0.35">
      <c r="C19" s="47">
        <f>SUM(C11:C18)</f>
        <v>944001.3</v>
      </c>
    </row>
    <row r="20" spans="1:7" x14ac:dyDescent="0.35">
      <c r="C20" s="8"/>
    </row>
    <row r="21" spans="1:7" x14ac:dyDescent="0.35">
      <c r="C21" s="8"/>
      <c r="E21" s="8" t="s">
        <v>205</v>
      </c>
    </row>
    <row r="22" spans="1:7" x14ac:dyDescent="0.35">
      <c r="E22" t="s">
        <v>206</v>
      </c>
      <c r="F22">
        <v>10</v>
      </c>
      <c r="G22" s="15">
        <v>63126.2</v>
      </c>
    </row>
    <row r="23" spans="1:7" x14ac:dyDescent="0.35">
      <c r="A23" s="8" t="s">
        <v>296</v>
      </c>
      <c r="E23" t="s">
        <v>196</v>
      </c>
      <c r="F23">
        <v>20</v>
      </c>
      <c r="G23" s="15">
        <v>100487</v>
      </c>
    </row>
    <row r="24" spans="1:7" x14ac:dyDescent="0.35">
      <c r="A24" t="s">
        <v>197</v>
      </c>
      <c r="B24">
        <v>10</v>
      </c>
      <c r="C24" s="9">
        <v>35806</v>
      </c>
      <c r="E24" t="s">
        <v>195</v>
      </c>
      <c r="F24">
        <v>30</v>
      </c>
      <c r="G24" s="15">
        <v>-562.85</v>
      </c>
    </row>
    <row r="25" spans="1:7" x14ac:dyDescent="0.35">
      <c r="A25" t="s">
        <v>196</v>
      </c>
      <c r="B25">
        <v>20</v>
      </c>
      <c r="C25" s="9">
        <v>48759</v>
      </c>
      <c r="E25" t="s">
        <v>193</v>
      </c>
      <c r="F25">
        <v>40</v>
      </c>
      <c r="G25" s="9">
        <v>149129.5</v>
      </c>
    </row>
    <row r="26" spans="1:7" x14ac:dyDescent="0.35">
      <c r="A26" t="s">
        <v>195</v>
      </c>
      <c r="B26">
        <v>30</v>
      </c>
      <c r="C26" s="9">
        <v>56604.35</v>
      </c>
      <c r="E26" t="s">
        <v>199</v>
      </c>
      <c r="F26">
        <v>60</v>
      </c>
      <c r="G26" s="9">
        <v>26213.200000000001</v>
      </c>
    </row>
    <row r="27" spans="1:7" x14ac:dyDescent="0.35">
      <c r="A27" t="s">
        <v>203</v>
      </c>
      <c r="B27">
        <v>40</v>
      </c>
      <c r="C27" s="10">
        <v>29414.86</v>
      </c>
      <c r="E27" t="s">
        <v>194</v>
      </c>
      <c r="F27">
        <v>80</v>
      </c>
      <c r="G27" s="9">
        <v>205641.8</v>
      </c>
    </row>
    <row r="28" spans="1:7" x14ac:dyDescent="0.35">
      <c r="C28" s="11">
        <f>SUM(C24:C27)</f>
        <v>170584.21000000002</v>
      </c>
      <c r="E28" t="s">
        <v>201</v>
      </c>
      <c r="F28">
        <v>90</v>
      </c>
      <c r="G28" s="46">
        <v>387</v>
      </c>
    </row>
    <row r="29" spans="1:7" x14ac:dyDescent="0.35">
      <c r="G29" s="11">
        <f>SUM(G22:G28)</f>
        <v>544421.85</v>
      </c>
    </row>
    <row r="31" spans="1:7" x14ac:dyDescent="0.35">
      <c r="A31" s="8" t="s">
        <v>276</v>
      </c>
      <c r="E31" s="8" t="s">
        <v>207</v>
      </c>
    </row>
    <row r="32" spans="1:7" x14ac:dyDescent="0.35">
      <c r="A32" t="s">
        <v>197</v>
      </c>
      <c r="B32">
        <v>10</v>
      </c>
      <c r="C32" s="9">
        <v>723250</v>
      </c>
      <c r="E32" t="s">
        <v>197</v>
      </c>
      <c r="F32">
        <v>10</v>
      </c>
      <c r="G32" s="9">
        <v>62402.82</v>
      </c>
    </row>
    <row r="33" spans="1:7" x14ac:dyDescent="0.35">
      <c r="A33" t="s">
        <v>193</v>
      </c>
      <c r="B33">
        <v>40</v>
      </c>
      <c r="C33" s="9">
        <v>7861</v>
      </c>
      <c r="E33" t="s">
        <v>199</v>
      </c>
      <c r="F33">
        <v>60</v>
      </c>
      <c r="G33" s="10">
        <v>64326.7</v>
      </c>
    </row>
    <row r="34" spans="1:7" x14ac:dyDescent="0.35">
      <c r="A34" t="s">
        <v>194</v>
      </c>
      <c r="B34">
        <v>80</v>
      </c>
      <c r="C34" s="10">
        <v>3800</v>
      </c>
      <c r="G34" s="11">
        <f>SUM(G32:G33)</f>
        <v>126729.51999999999</v>
      </c>
    </row>
    <row r="35" spans="1:7" x14ac:dyDescent="0.35">
      <c r="C35" s="11">
        <f>SUM(C32:C34)</f>
        <v>734911</v>
      </c>
      <c r="E35" s="9"/>
    </row>
    <row r="36" spans="1:7" x14ac:dyDescent="0.35">
      <c r="E36" s="8" t="s">
        <v>301</v>
      </c>
    </row>
    <row r="37" spans="1:7" x14ac:dyDescent="0.35">
      <c r="E37" t="s">
        <v>210</v>
      </c>
      <c r="F37">
        <v>10</v>
      </c>
      <c r="G37" s="9">
        <v>37903</v>
      </c>
    </row>
    <row r="38" spans="1:7" x14ac:dyDescent="0.35">
      <c r="A38" s="8" t="s">
        <v>277</v>
      </c>
      <c r="E38" t="s">
        <v>209</v>
      </c>
      <c r="F38">
        <v>10</v>
      </c>
      <c r="G38" s="9">
        <v>40228</v>
      </c>
    </row>
    <row r="39" spans="1:7" x14ac:dyDescent="0.35">
      <c r="A39" t="s">
        <v>197</v>
      </c>
      <c r="B39">
        <v>10</v>
      </c>
      <c r="C39" s="9">
        <v>223680</v>
      </c>
      <c r="E39" t="s">
        <v>208</v>
      </c>
      <c r="F39">
        <v>20</v>
      </c>
      <c r="G39" s="9">
        <v>41400</v>
      </c>
    </row>
    <row r="40" spans="1:7" x14ac:dyDescent="0.35">
      <c r="A40" t="s">
        <v>196</v>
      </c>
      <c r="B40">
        <v>20</v>
      </c>
      <c r="C40" s="9">
        <v>265130</v>
      </c>
      <c r="E40" t="s">
        <v>203</v>
      </c>
      <c r="F40">
        <v>40</v>
      </c>
      <c r="G40" s="10">
        <v>48660</v>
      </c>
    </row>
    <row r="41" spans="1:7" x14ac:dyDescent="0.35">
      <c r="A41" t="s">
        <v>195</v>
      </c>
      <c r="B41">
        <v>30</v>
      </c>
      <c r="C41" s="9">
        <v>81000</v>
      </c>
      <c r="G41" s="11">
        <f>SUM(G37:G40)</f>
        <v>168191</v>
      </c>
    </row>
    <row r="42" spans="1:7" x14ac:dyDescent="0.35">
      <c r="A42" t="s">
        <v>193</v>
      </c>
      <c r="B42">
        <v>40</v>
      </c>
      <c r="C42" s="9">
        <v>305750</v>
      </c>
    </row>
    <row r="43" spans="1:7" x14ac:dyDescent="0.35">
      <c r="A43" t="s">
        <v>198</v>
      </c>
      <c r="B43">
        <v>50</v>
      </c>
      <c r="C43" s="9">
        <v>33550</v>
      </c>
      <c r="E43" s="8" t="s">
        <v>211</v>
      </c>
    </row>
    <row r="44" spans="1:7" x14ac:dyDescent="0.35">
      <c r="A44" t="s">
        <v>200</v>
      </c>
      <c r="B44" s="12">
        <v>70</v>
      </c>
      <c r="C44" s="9">
        <v>7425</v>
      </c>
      <c r="E44" t="s">
        <v>193</v>
      </c>
      <c r="F44">
        <v>20</v>
      </c>
      <c r="G44" s="9">
        <v>33000</v>
      </c>
    </row>
    <row r="45" spans="1:7" x14ac:dyDescent="0.35">
      <c r="A45" t="s">
        <v>194</v>
      </c>
      <c r="B45">
        <v>80</v>
      </c>
      <c r="C45" s="9">
        <v>2880</v>
      </c>
      <c r="E45" t="s">
        <v>195</v>
      </c>
      <c r="F45">
        <v>30</v>
      </c>
      <c r="G45" s="10">
        <v>29000</v>
      </c>
    </row>
    <row r="46" spans="1:7" x14ac:dyDescent="0.35">
      <c r="A46" t="s">
        <v>201</v>
      </c>
      <c r="B46">
        <v>90</v>
      </c>
      <c r="C46" s="10">
        <v>25840</v>
      </c>
      <c r="G46" s="11">
        <f>SUM(G44:G45)</f>
        <v>62000</v>
      </c>
    </row>
    <row r="47" spans="1:7" x14ac:dyDescent="0.35">
      <c r="C47" s="11">
        <f>SUM(C39:C46)</f>
        <v>945255</v>
      </c>
    </row>
    <row r="49" spans="1:7" x14ac:dyDescent="0.35">
      <c r="C49"/>
    </row>
    <row r="50" spans="1:7" x14ac:dyDescent="0.35">
      <c r="A50" s="8" t="s">
        <v>299</v>
      </c>
      <c r="E50" s="60" t="s">
        <v>300</v>
      </c>
      <c r="F50" s="9"/>
      <c r="G50"/>
    </row>
    <row r="51" spans="1:7" x14ac:dyDescent="0.35">
      <c r="A51" t="s">
        <v>288</v>
      </c>
      <c r="E51" s="13" t="s">
        <v>290</v>
      </c>
    </row>
    <row r="52" spans="1:7" x14ac:dyDescent="0.35">
      <c r="A52" t="s">
        <v>285</v>
      </c>
      <c r="C52"/>
      <c r="E52" t="s">
        <v>289</v>
      </c>
      <c r="G52" s="11">
        <v>54905.8</v>
      </c>
    </row>
    <row r="53" spans="1:7" x14ac:dyDescent="0.35">
      <c r="C53"/>
    </row>
    <row r="55" spans="1:7" x14ac:dyDescent="0.35">
      <c r="A55" s="8" t="s">
        <v>298</v>
      </c>
      <c r="E55" s="8" t="s">
        <v>297</v>
      </c>
    </row>
    <row r="56" spans="1:7" x14ac:dyDescent="0.35">
      <c r="A56" t="s">
        <v>266</v>
      </c>
      <c r="E56" t="s">
        <v>268</v>
      </c>
      <c r="F56">
        <v>90</v>
      </c>
      <c r="G56" s="9">
        <v>15509</v>
      </c>
    </row>
    <row r="57" spans="1:7" x14ac:dyDescent="0.35">
      <c r="A57" t="s">
        <v>267</v>
      </c>
      <c r="E57" t="s">
        <v>269</v>
      </c>
      <c r="F57">
        <v>90</v>
      </c>
      <c r="G57" s="10">
        <v>7575</v>
      </c>
    </row>
    <row r="58" spans="1:7" x14ac:dyDescent="0.35">
      <c r="C58"/>
      <c r="G58" s="11">
        <f>SUM(G56:G57)</f>
        <v>23084</v>
      </c>
    </row>
    <row r="59" spans="1:7" x14ac:dyDescent="0.35">
      <c r="C59"/>
    </row>
    <row r="60" spans="1:7" x14ac:dyDescent="0.35">
      <c r="A60" s="8" t="s">
        <v>302</v>
      </c>
    </row>
    <row r="61" spans="1:7" x14ac:dyDescent="0.35">
      <c r="A61" t="s">
        <v>291</v>
      </c>
      <c r="E61" s="9">
        <f>16405-287.57</f>
        <v>16117.43</v>
      </c>
    </row>
    <row r="62" spans="1:7" x14ac:dyDescent="0.35">
      <c r="A62" t="s">
        <v>294</v>
      </c>
      <c r="E62" s="9">
        <v>8000</v>
      </c>
    </row>
    <row r="63" spans="1:7" x14ac:dyDescent="0.35">
      <c r="A63" t="s">
        <v>286</v>
      </c>
      <c r="E63" s="9">
        <f>(7800+4471)*-1</f>
        <v>-12271</v>
      </c>
    </row>
    <row r="64" spans="1:7" x14ac:dyDescent="0.35">
      <c r="A64" t="s">
        <v>283</v>
      </c>
      <c r="E64" s="10">
        <f>311-5.45</f>
        <v>305.55</v>
      </c>
    </row>
    <row r="65" spans="1:5" x14ac:dyDescent="0.35">
      <c r="E65" s="11">
        <f>SUM(E61:E64)</f>
        <v>12151.98</v>
      </c>
    </row>
    <row r="66" spans="1:5" x14ac:dyDescent="0.35">
      <c r="A66" t="s">
        <v>284</v>
      </c>
      <c r="B66" s="9"/>
      <c r="C66"/>
    </row>
  </sheetData>
  <sheetProtection algorithmName="SHA-512" hashValue="+Uqir0RRTDUhIQzUSCEi5btTuLYgn5xJMcGm/ldLSfugnvLLI1UMdyxPzjRjEQFZ+E4C0Zmzc8zTJblBFcIiYQ==" saltValue="kx1FCGhbeFCp7O3/PlBe8A==" spinCount="100000" sheet="1" selectLockedCells="1" selectUnlockedCells="1"/>
  <phoneticPr fontId="1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AB08D-8784-4423-9FE1-8AE74664C414}">
  <dimension ref="A1:I65"/>
  <sheetViews>
    <sheetView workbookViewId="0">
      <selection activeCell="G6" sqref="G6"/>
    </sheetView>
  </sheetViews>
  <sheetFormatPr baseColWidth="10" defaultColWidth="8.7265625" defaultRowHeight="14.5" x14ac:dyDescent="0.35"/>
  <cols>
    <col min="1" max="1" width="6.6328125" style="14" customWidth="1"/>
    <col min="2" max="2" width="47.7265625" customWidth="1"/>
    <col min="3" max="4" width="9.90625" bestFit="1" customWidth="1"/>
    <col min="7" max="7" width="15.90625" bestFit="1" customWidth="1"/>
    <col min="9" max="9" width="10.81640625" bestFit="1" customWidth="1"/>
  </cols>
  <sheetData>
    <row r="1" spans="1:9" ht="27" customHeight="1" x14ac:dyDescent="0.6">
      <c r="B1" s="1" t="s">
        <v>212</v>
      </c>
    </row>
    <row r="2" spans="1:9" ht="18" customHeight="1" x14ac:dyDescent="0.4">
      <c r="B2" s="2" t="s">
        <v>0</v>
      </c>
    </row>
    <row r="3" spans="1:9" ht="18" customHeight="1" x14ac:dyDescent="0.4">
      <c r="B3" s="3" t="s">
        <v>213</v>
      </c>
    </row>
    <row r="4" spans="1:9" x14ac:dyDescent="0.35">
      <c r="A4" s="34"/>
      <c r="B4" s="24"/>
      <c r="C4" s="24"/>
      <c r="D4" s="24"/>
    </row>
    <row r="5" spans="1:9" x14ac:dyDescent="0.35">
      <c r="A5" s="69" t="s">
        <v>181</v>
      </c>
      <c r="B5" s="19"/>
      <c r="C5" s="19" t="s">
        <v>214</v>
      </c>
      <c r="D5" s="19" t="s">
        <v>215</v>
      </c>
    </row>
    <row r="6" spans="1:9" ht="20" customHeight="1" x14ac:dyDescent="0.35">
      <c r="A6" s="34"/>
      <c r="B6" s="35" t="s">
        <v>216</v>
      </c>
      <c r="C6" s="61"/>
      <c r="D6" s="61"/>
    </row>
    <row r="7" spans="1:9" x14ac:dyDescent="0.35">
      <c r="A7" s="34"/>
      <c r="B7" s="22" t="s">
        <v>217</v>
      </c>
      <c r="C7" s="62"/>
      <c r="D7" s="62"/>
    </row>
    <row r="8" spans="1:9" x14ac:dyDescent="0.35">
      <c r="A8" s="34"/>
      <c r="B8" s="22" t="s">
        <v>218</v>
      </c>
      <c r="C8" s="62"/>
      <c r="D8" s="62">
        <v>6191.13</v>
      </c>
    </row>
    <row r="9" spans="1:9" x14ac:dyDescent="0.35">
      <c r="A9" s="34"/>
      <c r="B9" s="25" t="s">
        <v>219</v>
      </c>
      <c r="C9" s="63"/>
      <c r="D9" s="63">
        <v>6191.13</v>
      </c>
    </row>
    <row r="10" spans="1:9" x14ac:dyDescent="0.35">
      <c r="A10" s="34"/>
      <c r="B10" s="22" t="s">
        <v>220</v>
      </c>
      <c r="C10" s="62"/>
      <c r="D10" s="62">
        <v>6191.13</v>
      </c>
    </row>
    <row r="11" spans="1:9" x14ac:dyDescent="0.35">
      <c r="A11" s="34"/>
      <c r="B11" s="22" t="s">
        <v>221</v>
      </c>
      <c r="C11" s="62"/>
      <c r="D11" s="62"/>
      <c r="I11" s="9"/>
    </row>
    <row r="12" spans="1:9" x14ac:dyDescent="0.35">
      <c r="A12" s="34"/>
      <c r="B12" s="22" t="s">
        <v>222</v>
      </c>
      <c r="C12" s="62"/>
      <c r="D12" s="62">
        <v>57900</v>
      </c>
      <c r="I12" s="9"/>
    </row>
    <row r="13" spans="1:9" x14ac:dyDescent="0.35">
      <c r="A13" s="34"/>
      <c r="B13" s="25" t="s">
        <v>223</v>
      </c>
      <c r="C13" s="63"/>
      <c r="D13" s="63">
        <v>57900</v>
      </c>
      <c r="I13" s="15"/>
    </row>
    <row r="14" spans="1:9" x14ac:dyDescent="0.35">
      <c r="A14" s="34"/>
      <c r="B14" s="22" t="s">
        <v>224</v>
      </c>
      <c r="C14" s="62">
        <v>121607.98</v>
      </c>
      <c r="D14" s="62">
        <v>283204.71000000002</v>
      </c>
      <c r="I14" s="15"/>
    </row>
    <row r="15" spans="1:9" x14ac:dyDescent="0.35">
      <c r="A15" s="34"/>
      <c r="B15" s="25" t="s">
        <v>225</v>
      </c>
      <c r="C15" s="63">
        <v>3038.57</v>
      </c>
      <c r="D15" s="63">
        <v>37903</v>
      </c>
      <c r="I15" s="15"/>
    </row>
    <row r="16" spans="1:9" x14ac:dyDescent="0.35">
      <c r="A16" s="34">
        <v>12</v>
      </c>
      <c r="B16" s="25" t="s">
        <v>226</v>
      </c>
      <c r="C16" s="63">
        <v>118569.41</v>
      </c>
      <c r="D16" s="63">
        <v>245301.71</v>
      </c>
      <c r="I16" s="16"/>
    </row>
    <row r="17" spans="1:9" x14ac:dyDescent="0.35">
      <c r="A17" s="34"/>
      <c r="B17" s="22" t="s">
        <v>227</v>
      </c>
      <c r="C17" s="62">
        <f>C12+C14</f>
        <v>121607.98</v>
      </c>
      <c r="D17" s="62">
        <v>341104.71</v>
      </c>
      <c r="I17" s="15"/>
    </row>
    <row r="18" spans="1:9" x14ac:dyDescent="0.35">
      <c r="A18" s="34"/>
      <c r="B18" s="22" t="s">
        <v>228</v>
      </c>
      <c r="C18" s="62"/>
      <c r="D18" s="62"/>
      <c r="I18" s="15"/>
    </row>
    <row r="19" spans="1:9" x14ac:dyDescent="0.35">
      <c r="A19" s="34"/>
      <c r="B19" s="22" t="s">
        <v>228</v>
      </c>
      <c r="C19" s="62">
        <v>5393608.1900000004</v>
      </c>
      <c r="D19" s="62">
        <v>4130417.4</v>
      </c>
      <c r="I19" s="15"/>
    </row>
    <row r="20" spans="1:9" x14ac:dyDescent="0.35">
      <c r="A20" s="34"/>
      <c r="B20" s="25" t="s">
        <v>229</v>
      </c>
      <c r="C20" s="63">
        <v>438308.15</v>
      </c>
      <c r="D20" s="63">
        <v>722947.14</v>
      </c>
      <c r="I20" s="9"/>
    </row>
    <row r="21" spans="1:9" x14ac:dyDescent="0.35">
      <c r="A21" s="34"/>
      <c r="B21" s="25" t="s">
        <v>230</v>
      </c>
      <c r="C21" s="63">
        <v>4914687.87</v>
      </c>
      <c r="D21" s="63">
        <v>3384889.62</v>
      </c>
    </row>
    <row r="22" spans="1:9" x14ac:dyDescent="0.35">
      <c r="A22" s="34"/>
      <c r="B22" s="25" t="s">
        <v>231</v>
      </c>
      <c r="C22" s="63">
        <v>871.17</v>
      </c>
      <c r="D22" s="63">
        <v>850.64</v>
      </c>
    </row>
    <row r="23" spans="1:9" x14ac:dyDescent="0.35">
      <c r="A23" s="34"/>
      <c r="B23" s="25" t="s">
        <v>232</v>
      </c>
      <c r="C23" s="63">
        <v>39741</v>
      </c>
      <c r="D23" s="63">
        <v>21730</v>
      </c>
    </row>
    <row r="24" spans="1:9" x14ac:dyDescent="0.35">
      <c r="A24" s="34"/>
      <c r="B24" s="22" t="s">
        <v>233</v>
      </c>
      <c r="C24" s="62">
        <v>5393608.1900000004</v>
      </c>
      <c r="D24" s="62">
        <v>4130417.4</v>
      </c>
    </row>
    <row r="25" spans="1:9" x14ac:dyDescent="0.35">
      <c r="A25" s="34"/>
      <c r="B25" s="22" t="s">
        <v>234</v>
      </c>
      <c r="C25" s="62">
        <f>C17+C24</f>
        <v>5515216.1700000009</v>
      </c>
      <c r="D25" s="62">
        <v>4477713.24</v>
      </c>
    </row>
    <row r="26" spans="1:9" x14ac:dyDescent="0.35">
      <c r="A26" s="34"/>
      <c r="B26" s="22" t="s">
        <v>235</v>
      </c>
      <c r="C26" s="62">
        <f>C18+C25</f>
        <v>5515216.1700000009</v>
      </c>
      <c r="D26" s="62">
        <v>4477713.24</v>
      </c>
    </row>
    <row r="27" spans="1:9" x14ac:dyDescent="0.35">
      <c r="B27" s="5"/>
      <c r="C27" s="64"/>
      <c r="D27" s="64"/>
    </row>
    <row r="28" spans="1:9" ht="20" customHeight="1" x14ac:dyDescent="0.35">
      <c r="B28" s="33" t="s">
        <v>236</v>
      </c>
      <c r="C28" s="65"/>
      <c r="D28" s="65"/>
    </row>
    <row r="29" spans="1:9" x14ac:dyDescent="0.35">
      <c r="A29" s="34"/>
      <c r="B29" s="22" t="s">
        <v>237</v>
      </c>
      <c r="C29" s="62"/>
      <c r="D29" s="62"/>
    </row>
    <row r="30" spans="1:9" x14ac:dyDescent="0.35">
      <c r="A30" s="34"/>
      <c r="B30" s="22" t="s">
        <v>238</v>
      </c>
      <c r="C30" s="62"/>
      <c r="D30" s="62"/>
    </row>
    <row r="31" spans="1:9" x14ac:dyDescent="0.35">
      <c r="A31" s="34"/>
      <c r="B31" s="22" t="s">
        <v>239</v>
      </c>
      <c r="C31" s="62">
        <v>3095349.46</v>
      </c>
      <c r="D31" s="62">
        <v>3095349.46</v>
      </c>
    </row>
    <row r="32" spans="1:9" x14ac:dyDescent="0.35">
      <c r="A32" s="34"/>
      <c r="B32" s="25" t="s">
        <v>240</v>
      </c>
      <c r="C32" s="63">
        <v>3095349.46</v>
      </c>
      <c r="D32" s="63">
        <v>3095349.46</v>
      </c>
    </row>
    <row r="33" spans="1:4" x14ac:dyDescent="0.35">
      <c r="A33" s="34"/>
      <c r="B33" s="25" t="s">
        <v>241</v>
      </c>
      <c r="C33" s="66">
        <f>35567.06-81480</f>
        <v>-45912.94</v>
      </c>
      <c r="D33" s="63"/>
    </row>
    <row r="34" spans="1:4" x14ac:dyDescent="0.35">
      <c r="A34" s="34"/>
      <c r="B34" s="22" t="s">
        <v>242</v>
      </c>
      <c r="C34" s="62">
        <f>C31+C33</f>
        <v>3049436.52</v>
      </c>
      <c r="D34" s="62">
        <v>3095349.46</v>
      </c>
    </row>
    <row r="35" spans="1:4" x14ac:dyDescent="0.35">
      <c r="A35" s="34"/>
      <c r="B35" s="22" t="s">
        <v>243</v>
      </c>
      <c r="C35" s="62">
        <f>C34</f>
        <v>3049436.52</v>
      </c>
      <c r="D35" s="62">
        <v>3095349.46</v>
      </c>
    </row>
    <row r="36" spans="1:4" x14ac:dyDescent="0.35">
      <c r="A36" s="34"/>
      <c r="B36" s="22" t="s">
        <v>244</v>
      </c>
      <c r="C36" s="62"/>
      <c r="D36" s="62"/>
    </row>
    <row r="37" spans="1:4" x14ac:dyDescent="0.35">
      <c r="A37" s="34"/>
      <c r="B37" s="22" t="s">
        <v>245</v>
      </c>
      <c r="C37" s="62"/>
      <c r="D37" s="62"/>
    </row>
    <row r="38" spans="1:4" x14ac:dyDescent="0.35">
      <c r="A38" s="34"/>
      <c r="B38" s="22" t="s">
        <v>246</v>
      </c>
      <c r="C38" s="62"/>
      <c r="D38" s="62">
        <v>18250</v>
      </c>
    </row>
    <row r="39" spans="1:4" x14ac:dyDescent="0.35">
      <c r="A39" s="34"/>
      <c r="B39" s="25" t="s">
        <v>247</v>
      </c>
      <c r="C39" s="63"/>
      <c r="D39" s="63">
        <v>18250</v>
      </c>
    </row>
    <row r="40" spans="1:4" x14ac:dyDescent="0.35">
      <c r="A40" s="34"/>
      <c r="B40" s="22" t="s">
        <v>248</v>
      </c>
      <c r="C40" s="62"/>
      <c r="D40" s="62">
        <v>18250</v>
      </c>
    </row>
    <row r="41" spans="1:4" x14ac:dyDescent="0.35">
      <c r="A41" s="34"/>
      <c r="B41" s="22" t="s">
        <v>249</v>
      </c>
      <c r="C41" s="62"/>
      <c r="D41" s="62"/>
    </row>
    <row r="42" spans="1:4" x14ac:dyDescent="0.35">
      <c r="A42" s="34"/>
      <c r="B42" s="22" t="s">
        <v>250</v>
      </c>
      <c r="C42" s="67">
        <v>139066.85</v>
      </c>
      <c r="D42" s="62">
        <v>132442.20000000001</v>
      </c>
    </row>
    <row r="43" spans="1:4" x14ac:dyDescent="0.35">
      <c r="A43" s="34">
        <v>13</v>
      </c>
      <c r="B43" s="25" t="s">
        <v>251</v>
      </c>
      <c r="C43" s="63">
        <v>139066.85</v>
      </c>
      <c r="D43" s="63">
        <v>132442.20000000001</v>
      </c>
    </row>
    <row r="44" spans="1:4" x14ac:dyDescent="0.35">
      <c r="A44" s="34"/>
      <c r="B44" s="22" t="s">
        <v>252</v>
      </c>
      <c r="C44" s="62">
        <f>C45+C46</f>
        <v>43996.5</v>
      </c>
      <c r="D44" s="62">
        <v>18442</v>
      </c>
    </row>
    <row r="45" spans="1:4" x14ac:dyDescent="0.35">
      <c r="A45" s="34"/>
      <c r="B45" s="25" t="s">
        <v>253</v>
      </c>
      <c r="C45" s="63">
        <v>36453</v>
      </c>
      <c r="D45" s="63">
        <v>18442</v>
      </c>
    </row>
    <row r="46" spans="1:4" x14ac:dyDescent="0.35">
      <c r="A46" s="34"/>
      <c r="B46" s="25" t="s">
        <v>254</v>
      </c>
      <c r="C46" s="63">
        <v>7543.5</v>
      </c>
      <c r="D46" s="63"/>
    </row>
    <row r="47" spans="1:4" x14ac:dyDescent="0.35">
      <c r="B47" s="5"/>
      <c r="C47" s="64"/>
      <c r="D47" s="64"/>
    </row>
    <row r="48" spans="1:4" ht="18.5" x14ac:dyDescent="0.35">
      <c r="B48" s="80" t="s">
        <v>293</v>
      </c>
      <c r="C48" s="64"/>
      <c r="D48" s="64"/>
    </row>
    <row r="49" spans="1:4" x14ac:dyDescent="0.35">
      <c r="B49" s="5"/>
      <c r="C49" s="64"/>
      <c r="D49" s="64"/>
    </row>
    <row r="50" spans="1:4" x14ac:dyDescent="0.35">
      <c r="A50" s="34" t="s">
        <v>181</v>
      </c>
      <c r="B50" s="19"/>
      <c r="C50" s="19" t="s">
        <v>214</v>
      </c>
      <c r="D50" s="19" t="s">
        <v>215</v>
      </c>
    </row>
    <row r="51" spans="1:4" x14ac:dyDescent="0.35">
      <c r="A51" s="34"/>
      <c r="B51" s="22" t="s">
        <v>255</v>
      </c>
      <c r="C51" s="62">
        <f>SUM(C52:C59)</f>
        <v>2282716.2999999998</v>
      </c>
      <c r="D51" s="62">
        <v>1213229.58</v>
      </c>
    </row>
    <row r="52" spans="1:4" x14ac:dyDescent="0.35">
      <c r="A52" s="34"/>
      <c r="B52" s="25" t="s">
        <v>256</v>
      </c>
      <c r="C52" s="63">
        <v>3194.36</v>
      </c>
      <c r="D52" s="63">
        <v>-7749.32</v>
      </c>
    </row>
    <row r="53" spans="1:4" x14ac:dyDescent="0.35">
      <c r="A53" s="34"/>
      <c r="B53" s="25" t="s">
        <v>257</v>
      </c>
      <c r="C53" s="63">
        <v>500</v>
      </c>
      <c r="D53" s="63">
        <v>49735.9</v>
      </c>
    </row>
    <row r="54" spans="1:4" s="13" customFormat="1" x14ac:dyDescent="0.35">
      <c r="A54" s="59">
        <v>14</v>
      </c>
      <c r="B54" s="29" t="s">
        <v>258</v>
      </c>
      <c r="C54" s="68">
        <v>54905.8</v>
      </c>
      <c r="D54" s="68"/>
    </row>
    <row r="55" spans="1:4" x14ac:dyDescent="0.35">
      <c r="A55" s="34"/>
      <c r="B55" s="25" t="s">
        <v>259</v>
      </c>
      <c r="C55" s="63">
        <v>93408</v>
      </c>
      <c r="D55" s="63">
        <v>51908</v>
      </c>
    </row>
    <row r="56" spans="1:4" x14ac:dyDescent="0.35">
      <c r="A56" s="34"/>
      <c r="B56" s="25" t="s">
        <v>260</v>
      </c>
      <c r="C56" s="63">
        <v>1345385</v>
      </c>
      <c r="D56" s="63">
        <v>1119335</v>
      </c>
    </row>
    <row r="57" spans="1:4" x14ac:dyDescent="0.35">
      <c r="A57" s="34"/>
      <c r="B57" s="25" t="s">
        <v>261</v>
      </c>
      <c r="C57" s="63">
        <v>680759.14</v>
      </c>
      <c r="D57" s="63"/>
    </row>
    <row r="58" spans="1:4" x14ac:dyDescent="0.35">
      <c r="A58" s="34">
        <v>15</v>
      </c>
      <c r="B58" s="25" t="s">
        <v>262</v>
      </c>
      <c r="C58" s="63">
        <v>23084</v>
      </c>
      <c r="D58" s="63"/>
    </row>
    <row r="59" spans="1:4" x14ac:dyDescent="0.35">
      <c r="A59" s="34"/>
      <c r="B59" s="25" t="s">
        <v>282</v>
      </c>
      <c r="C59" s="63">
        <v>81480</v>
      </c>
      <c r="D59" s="63"/>
    </row>
    <row r="60" spans="1:4" x14ac:dyDescent="0.35">
      <c r="A60" s="34"/>
      <c r="B60" s="22" t="s">
        <v>263</v>
      </c>
      <c r="C60" s="62">
        <f>C51+C44+ C42</f>
        <v>2465779.65</v>
      </c>
      <c r="D60" s="62">
        <v>1364113.78</v>
      </c>
    </row>
    <row r="61" spans="1:4" x14ac:dyDescent="0.35">
      <c r="A61" s="34"/>
      <c r="B61" s="22" t="s">
        <v>264</v>
      </c>
      <c r="C61" s="62">
        <v>2465779.65</v>
      </c>
      <c r="D61" s="62">
        <v>1382363.78</v>
      </c>
    </row>
    <row r="62" spans="1:4" x14ac:dyDescent="0.35">
      <c r="A62" s="34"/>
      <c r="B62" s="22" t="s">
        <v>265</v>
      </c>
      <c r="C62" s="62">
        <f>C61+C35</f>
        <v>5515216.1699999999</v>
      </c>
      <c r="D62" s="62">
        <v>4477713.24</v>
      </c>
    </row>
    <row r="63" spans="1:4" x14ac:dyDescent="0.35">
      <c r="C63" s="45"/>
      <c r="D63" s="45"/>
    </row>
    <row r="64" spans="1:4" x14ac:dyDescent="0.35">
      <c r="C64" s="45"/>
      <c r="D64" s="45"/>
    </row>
    <row r="65" spans="3:4" x14ac:dyDescent="0.35">
      <c r="C65" s="45"/>
      <c r="D65" s="45"/>
    </row>
  </sheetData>
  <sheetProtection algorithmName="SHA-512" hashValue="HYHg7U7O/FNRIA2b/tQSegVIj6EWv96GjmKiNsBXq1mE1pfCQsrjCWPrgY4Fjd/qf5oMiVnhsw5U2lFGzkuBXw==" saltValue="thxDUWA2Ke/5YorifbFTs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Regnskap 2023</vt:lpstr>
      <vt:lpstr>Noter til regnskap 2023</vt:lpstr>
      <vt:lpstr>Balanse 31.12.24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Sissel Smeby</dc:creator>
  <cp:lastModifiedBy>Edvardsen, Marte Vik</cp:lastModifiedBy>
  <cp:lastPrinted>2024-03-12T11:25:52Z</cp:lastPrinted>
  <dcterms:created xsi:type="dcterms:W3CDTF">2024-03-02T15:30:17Z</dcterms:created>
  <dcterms:modified xsi:type="dcterms:W3CDTF">2024-03-12T12:15:32Z</dcterms:modified>
</cp:coreProperties>
</file>