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el Smedby\Documents\RIL Hovedstyret\2022\Årsmøte\Enderlig godkjente dok til årsmøte\"/>
    </mc:Choice>
  </mc:AlternateContent>
  <xr:revisionPtr revIDLastSave="0" documentId="13_ncr:1_{57303722-4885-4DCE-BA89-824555E3FE6D}" xr6:coauthVersionLast="47" xr6:coauthVersionMax="47" xr10:uidLastSave="{00000000-0000-0000-0000-000000000000}"/>
  <bookViews>
    <workbookView xWindow="-108" yWindow="-108" windowWidth="23256" windowHeight="12456" xr2:uid="{DA916388-812F-46DE-B53A-AB5A5B2999CE}"/>
  </bookViews>
  <sheets>
    <sheet name="Prosjekt Hovedstyret" sheetId="17" r:id="rId1"/>
    <sheet name="Prosjekt Aerobic (2)" sheetId="18" r:id="rId2"/>
    <sheet name="Prosjekt Fotball (2)" sheetId="19" r:id="rId3"/>
    <sheet name="Prosjekt Håndball (2)" sheetId="20" r:id="rId4"/>
    <sheet name="Prosjekt Sykkel (2)" sheetId="21" r:id="rId5"/>
    <sheet name="Prosjekt turn (2)" sheetId="22" r:id="rId6"/>
    <sheet name="Prosjekt Hallen (2)" sheetId="23" r:id="rId7"/>
    <sheet name="Prosjekt Aerobic" sheetId="3" r:id="rId8"/>
    <sheet name="Prosjekt Fotball" sheetId="12" r:id="rId9"/>
    <sheet name="Prosjekt Håndball" sheetId="5" r:id="rId10"/>
    <sheet name="Prosjekt Sykkel" sheetId="6" r:id="rId11"/>
    <sheet name="Prosjekt turn" sheetId="11" r:id="rId12"/>
    <sheet name="Prosjekt Hallen" sheetId="8" r:id="rId13"/>
  </sheets>
  <definedNames>
    <definedName name="_xlnm._FilterDatabase" localSheetId="8" hidden="1">'Prosjekt Fotball'!$1:$1048576</definedName>
    <definedName name="_xlnm._FilterDatabase" localSheetId="2" hidden="1">'Prosjekt Fotball (2)'!$1:$1048576</definedName>
    <definedName name="i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23" l="1"/>
  <c r="I14" i="23"/>
  <c r="H14" i="23"/>
  <c r="F14" i="23"/>
  <c r="E14" i="23"/>
  <c r="D14" i="23"/>
  <c r="N13" i="23"/>
  <c r="M13" i="23"/>
  <c r="N12" i="23"/>
  <c r="M12" i="23"/>
  <c r="L12" i="23"/>
  <c r="N11" i="23"/>
  <c r="M11" i="23"/>
  <c r="L11" i="23"/>
  <c r="N10" i="23"/>
  <c r="M10" i="23"/>
  <c r="L10" i="23"/>
  <c r="N9" i="23"/>
  <c r="M9" i="23"/>
  <c r="L9" i="23"/>
  <c r="N8" i="23"/>
  <c r="M8" i="23"/>
  <c r="L8" i="23"/>
  <c r="N7" i="23"/>
  <c r="N14" i="23" s="1"/>
  <c r="M7" i="23"/>
  <c r="M14" i="23" s="1"/>
  <c r="L7" i="23"/>
  <c r="L14" i="23" s="1"/>
  <c r="D25" i="22"/>
  <c r="J20" i="22"/>
  <c r="I20" i="22"/>
  <c r="H20" i="22"/>
  <c r="F20" i="22"/>
  <c r="E20" i="22"/>
  <c r="D20" i="22"/>
  <c r="N19" i="22"/>
  <c r="M19" i="22"/>
  <c r="L19" i="22"/>
  <c r="N18" i="22"/>
  <c r="M18" i="22"/>
  <c r="L18" i="22"/>
  <c r="N17" i="22"/>
  <c r="M17" i="22"/>
  <c r="L17" i="22"/>
  <c r="N16" i="22"/>
  <c r="M16" i="22"/>
  <c r="L16" i="22"/>
  <c r="N15" i="22"/>
  <c r="M15" i="22"/>
  <c r="L15" i="22"/>
  <c r="N14" i="22"/>
  <c r="M14" i="22"/>
  <c r="L14" i="22"/>
  <c r="N13" i="22"/>
  <c r="M13" i="22"/>
  <c r="L13" i="22"/>
  <c r="N12" i="22"/>
  <c r="M12" i="22"/>
  <c r="L12" i="22"/>
  <c r="N11" i="22"/>
  <c r="M11" i="22"/>
  <c r="L11" i="22"/>
  <c r="N10" i="22"/>
  <c r="M10" i="22"/>
  <c r="L10" i="22"/>
  <c r="N9" i="22"/>
  <c r="M9" i="22"/>
  <c r="L9" i="22"/>
  <c r="N8" i="22"/>
  <c r="M8" i="22"/>
  <c r="L8" i="22"/>
  <c r="N7" i="22"/>
  <c r="M7" i="22"/>
  <c r="L7" i="22"/>
  <c r="N6" i="22"/>
  <c r="N20" i="22" s="1"/>
  <c r="M6" i="22"/>
  <c r="M20" i="22" s="1"/>
  <c r="L6" i="22"/>
  <c r="N5" i="22"/>
  <c r="M5" i="22"/>
  <c r="L5" i="22"/>
  <c r="L20" i="22" s="1"/>
  <c r="D24" i="21"/>
  <c r="D23" i="21"/>
  <c r="N16" i="21"/>
  <c r="J16" i="21"/>
  <c r="I16" i="21"/>
  <c r="H16" i="21"/>
  <c r="F16" i="21"/>
  <c r="E16" i="21"/>
  <c r="D16" i="21"/>
  <c r="N15" i="21"/>
  <c r="M15" i="21"/>
  <c r="L15" i="21"/>
  <c r="N14" i="21"/>
  <c r="M14" i="21"/>
  <c r="L14" i="21"/>
  <c r="N13" i="21"/>
  <c r="M13" i="21"/>
  <c r="L13" i="21"/>
  <c r="N12" i="21"/>
  <c r="M12" i="21"/>
  <c r="L12" i="21"/>
  <c r="N11" i="21"/>
  <c r="M11" i="21"/>
  <c r="L11" i="21"/>
  <c r="N10" i="21"/>
  <c r="M10" i="21"/>
  <c r="M16" i="21" s="1"/>
  <c r="L10" i="21"/>
  <c r="N9" i="21"/>
  <c r="M9" i="21"/>
  <c r="L9" i="21"/>
  <c r="N8" i="21"/>
  <c r="M8" i="21"/>
  <c r="L8" i="21"/>
  <c r="N7" i="21"/>
  <c r="M7" i="21"/>
  <c r="L7" i="21"/>
  <c r="N6" i="21"/>
  <c r="M6" i="21"/>
  <c r="L6" i="21"/>
  <c r="L16" i="21" s="1"/>
  <c r="K28" i="20"/>
  <c r="J28" i="20"/>
  <c r="I28" i="20"/>
  <c r="H28" i="20"/>
  <c r="F28" i="20"/>
  <c r="E28" i="20"/>
  <c r="D28" i="20"/>
  <c r="N27" i="20"/>
  <c r="M27" i="20"/>
  <c r="L27" i="20"/>
  <c r="N26" i="20"/>
  <c r="M26" i="20"/>
  <c r="L26" i="20"/>
  <c r="N25" i="20"/>
  <c r="M25" i="20"/>
  <c r="L25" i="20"/>
  <c r="N24" i="20"/>
  <c r="M24" i="20"/>
  <c r="L24" i="20"/>
  <c r="N23" i="20"/>
  <c r="M23" i="20"/>
  <c r="L23" i="20"/>
  <c r="N22" i="20"/>
  <c r="M22" i="20"/>
  <c r="L22" i="20"/>
  <c r="N21" i="20"/>
  <c r="M21" i="20"/>
  <c r="L21" i="20"/>
  <c r="N20" i="20"/>
  <c r="M20" i="20"/>
  <c r="L20" i="20"/>
  <c r="N19" i="20"/>
  <c r="M19" i="20"/>
  <c r="L19" i="20"/>
  <c r="N18" i="20"/>
  <c r="M18" i="20"/>
  <c r="L18" i="20"/>
  <c r="N17" i="20"/>
  <c r="M17" i="20"/>
  <c r="L17" i="20"/>
  <c r="N16" i="20"/>
  <c r="M16" i="20"/>
  <c r="L16" i="20"/>
  <c r="N15" i="20"/>
  <c r="M15" i="20"/>
  <c r="L15" i="20"/>
  <c r="N14" i="20"/>
  <c r="M14" i="20"/>
  <c r="L14" i="20"/>
  <c r="N13" i="20"/>
  <c r="M13" i="20"/>
  <c r="L13" i="20"/>
  <c r="N12" i="20"/>
  <c r="M12" i="20"/>
  <c r="L12" i="20"/>
  <c r="N11" i="20"/>
  <c r="M11" i="20"/>
  <c r="L11" i="20"/>
  <c r="N10" i="20"/>
  <c r="M10" i="20"/>
  <c r="L10" i="20"/>
  <c r="N9" i="20"/>
  <c r="M9" i="20"/>
  <c r="L9" i="20"/>
  <c r="L28" i="20" s="1"/>
  <c r="N8" i="20"/>
  <c r="M8" i="20"/>
  <c r="L8" i="20"/>
  <c r="N7" i="20"/>
  <c r="M7" i="20"/>
  <c r="L7" i="20"/>
  <c r="N6" i="20"/>
  <c r="N28" i="20" s="1"/>
  <c r="M6" i="20"/>
  <c r="M28" i="20" s="1"/>
  <c r="L6" i="20"/>
  <c r="M5" i="20"/>
  <c r="L5" i="20"/>
  <c r="N32" i="19"/>
  <c r="J32" i="19"/>
  <c r="I32" i="19"/>
  <c r="H32" i="19"/>
  <c r="F32" i="19"/>
  <c r="E32" i="19"/>
  <c r="N31" i="19"/>
  <c r="M31" i="19"/>
  <c r="L31" i="19"/>
  <c r="N30" i="19"/>
  <c r="M30" i="19"/>
  <c r="L30" i="19"/>
  <c r="N29" i="19"/>
  <c r="M29" i="19"/>
  <c r="L29" i="19"/>
  <c r="N28" i="19"/>
  <c r="M28" i="19"/>
  <c r="L28" i="19"/>
  <c r="O27" i="19"/>
  <c r="N27" i="19"/>
  <c r="M27" i="19"/>
  <c r="L27" i="19"/>
  <c r="N26" i="19"/>
  <c r="M26" i="19"/>
  <c r="L26" i="19"/>
  <c r="N25" i="19"/>
  <c r="M25" i="19"/>
  <c r="L25" i="19"/>
  <c r="N24" i="19"/>
  <c r="M24" i="19"/>
  <c r="L24" i="19"/>
  <c r="N23" i="19"/>
  <c r="M23" i="19"/>
  <c r="L23" i="19"/>
  <c r="N22" i="19"/>
  <c r="M22" i="19"/>
  <c r="L22" i="19"/>
  <c r="N21" i="19"/>
  <c r="M21" i="19"/>
  <c r="L21" i="19"/>
  <c r="L20" i="19"/>
  <c r="D20" i="19"/>
  <c r="D32" i="19" s="1"/>
  <c r="N19" i="19"/>
  <c r="M19" i="19"/>
  <c r="L19" i="19"/>
  <c r="N18" i="19"/>
  <c r="M18" i="19"/>
  <c r="L18" i="19"/>
  <c r="N17" i="19"/>
  <c r="M17" i="19"/>
  <c r="L17" i="19"/>
  <c r="N16" i="19"/>
  <c r="M16" i="19"/>
  <c r="L16" i="19"/>
  <c r="N15" i="19"/>
  <c r="M15" i="19"/>
  <c r="L15" i="19"/>
  <c r="N14" i="19"/>
  <c r="M14" i="19"/>
  <c r="L14" i="19"/>
  <c r="N13" i="19"/>
  <c r="M13" i="19"/>
  <c r="L13" i="19"/>
  <c r="N12" i="19"/>
  <c r="M12" i="19"/>
  <c r="L12" i="19"/>
  <c r="N11" i="19"/>
  <c r="M11" i="19"/>
  <c r="L11" i="19"/>
  <c r="N10" i="19"/>
  <c r="M10" i="19"/>
  <c r="L10" i="19"/>
  <c r="N9" i="19"/>
  <c r="M9" i="19"/>
  <c r="L9" i="19"/>
  <c r="N8" i="19"/>
  <c r="M8" i="19"/>
  <c r="M32" i="19" s="1"/>
  <c r="L8" i="19"/>
  <c r="N7" i="19"/>
  <c r="M7" i="19"/>
  <c r="L7" i="19"/>
  <c r="L6" i="19"/>
  <c r="T5" i="19"/>
  <c r="Q5" i="19"/>
  <c r="Q8" i="19" s="1"/>
  <c r="L5" i="19"/>
  <c r="L32" i="19" s="1"/>
  <c r="T4" i="19"/>
  <c r="T9" i="19" s="1"/>
  <c r="T12" i="19" s="1"/>
  <c r="M14" i="18"/>
  <c r="L14" i="18"/>
  <c r="J14" i="18"/>
  <c r="I14" i="18"/>
  <c r="H14" i="18"/>
  <c r="F14" i="18"/>
  <c r="E14" i="18"/>
  <c r="D14" i="18"/>
  <c r="N13" i="18"/>
  <c r="M13" i="18"/>
  <c r="L13" i="18"/>
  <c r="N12" i="18"/>
  <c r="M12" i="18"/>
  <c r="L12" i="18"/>
  <c r="N11" i="18"/>
  <c r="M11" i="18"/>
  <c r="L11" i="18"/>
  <c r="N10" i="18"/>
  <c r="M10" i="18"/>
  <c r="L10" i="18"/>
  <c r="N9" i="18"/>
  <c r="M9" i="18"/>
  <c r="L9" i="18"/>
  <c r="N8" i="18"/>
  <c r="M8" i="18"/>
  <c r="L8" i="18"/>
  <c r="N7" i="18"/>
  <c r="M7" i="18"/>
  <c r="L7" i="18"/>
  <c r="N6" i="18"/>
  <c r="M6" i="18"/>
  <c r="L6" i="18"/>
  <c r="N5" i="18"/>
  <c r="N14" i="18" s="1"/>
  <c r="M5" i="18"/>
  <c r="L5" i="18"/>
  <c r="J30" i="17"/>
  <c r="N29" i="17"/>
  <c r="N30" i="17" s="1"/>
  <c r="E29" i="17"/>
  <c r="E27" i="17"/>
  <c r="E30" i="17" s="1"/>
  <c r="I24" i="17"/>
  <c r="H24" i="17"/>
  <c r="F24" i="17"/>
  <c r="E24" i="17"/>
  <c r="D24" i="17"/>
  <c r="N23" i="17"/>
  <c r="M23" i="17"/>
  <c r="L23" i="17"/>
  <c r="N22" i="17"/>
  <c r="M22" i="17"/>
  <c r="L22" i="17"/>
  <c r="N21" i="17"/>
  <c r="M21" i="17"/>
  <c r="L21" i="17"/>
  <c r="N20" i="17"/>
  <c r="M20" i="17"/>
  <c r="L20" i="17"/>
  <c r="N19" i="17"/>
  <c r="M19" i="17"/>
  <c r="L19" i="17"/>
  <c r="N18" i="17"/>
  <c r="M18" i="17"/>
  <c r="L18" i="17"/>
  <c r="N17" i="17"/>
  <c r="M17" i="17"/>
  <c r="L17" i="17"/>
  <c r="N16" i="17"/>
  <c r="M16" i="17"/>
  <c r="L16" i="17"/>
  <c r="N15" i="17"/>
  <c r="M15" i="17"/>
  <c r="L15" i="17"/>
  <c r="N14" i="17"/>
  <c r="M14" i="17"/>
  <c r="L14" i="17"/>
  <c r="N13" i="17"/>
  <c r="M13" i="17"/>
  <c r="L13" i="17"/>
  <c r="N12" i="17"/>
  <c r="M12" i="17"/>
  <c r="L12" i="17"/>
  <c r="N11" i="17"/>
  <c r="M11" i="17"/>
  <c r="L11" i="17"/>
  <c r="N10" i="17"/>
  <c r="M10" i="17"/>
  <c r="L10" i="17"/>
  <c r="J10" i="17"/>
  <c r="J24" i="17" s="1"/>
  <c r="N24" i="17" s="1"/>
  <c r="F10" i="17"/>
  <c r="N9" i="17"/>
  <c r="M9" i="17"/>
  <c r="L9" i="17"/>
  <c r="N8" i="17"/>
  <c r="M8" i="17"/>
  <c r="L8" i="17"/>
  <c r="N7" i="17"/>
  <c r="M7" i="17"/>
  <c r="L7" i="17"/>
  <c r="N6" i="17"/>
  <c r="M6" i="17"/>
  <c r="L6" i="17"/>
  <c r="N5" i="17"/>
  <c r="M5" i="17"/>
  <c r="M24" i="17" s="1"/>
  <c r="L5" i="17"/>
  <c r="L24" i="17" s="1"/>
  <c r="L10" i="8" l="1"/>
  <c r="O27" i="12"/>
  <c r="L5" i="12"/>
  <c r="L6" i="12"/>
  <c r="L20" i="12"/>
  <c r="D23" i="6" l="1"/>
  <c r="D24" i="6"/>
  <c r="D20" i="12"/>
  <c r="D32" i="12" s="1"/>
  <c r="H28" i="5" l="1"/>
  <c r="D28" i="5"/>
  <c r="Q5" i="12"/>
  <c r="Q8" i="12" s="1"/>
  <c r="T5" i="12"/>
  <c r="T4" i="12"/>
  <c r="D14" i="3"/>
  <c r="J32" i="12"/>
  <c r="I32" i="12"/>
  <c r="H32" i="12"/>
  <c r="F32" i="12"/>
  <c r="E32" i="12"/>
  <c r="N31" i="12"/>
  <c r="M31" i="12"/>
  <c r="L31" i="12"/>
  <c r="N30" i="12"/>
  <c r="M30" i="12"/>
  <c r="L30" i="12"/>
  <c r="N29" i="12"/>
  <c r="M29" i="12"/>
  <c r="L29" i="12"/>
  <c r="N28" i="12"/>
  <c r="M28" i="12"/>
  <c r="L28" i="12"/>
  <c r="N27" i="12"/>
  <c r="M27" i="12"/>
  <c r="L27" i="12"/>
  <c r="N26" i="12"/>
  <c r="M26" i="12"/>
  <c r="L26" i="12"/>
  <c r="N25" i="12"/>
  <c r="M25" i="12"/>
  <c r="L25" i="12"/>
  <c r="N24" i="12"/>
  <c r="M24" i="12"/>
  <c r="L24" i="12"/>
  <c r="N23" i="12"/>
  <c r="M23" i="12"/>
  <c r="L23" i="12"/>
  <c r="N22" i="12"/>
  <c r="M22" i="12"/>
  <c r="L22" i="12"/>
  <c r="N21" i="12"/>
  <c r="M21" i="12"/>
  <c r="L21" i="12"/>
  <c r="N19" i="12"/>
  <c r="M19" i="12"/>
  <c r="L19" i="12"/>
  <c r="N18" i="12"/>
  <c r="M18" i="12"/>
  <c r="L18" i="12"/>
  <c r="N17" i="12"/>
  <c r="M17" i="12"/>
  <c r="L17" i="12"/>
  <c r="N16" i="12"/>
  <c r="M16" i="12"/>
  <c r="L16" i="12"/>
  <c r="N15" i="12"/>
  <c r="M15" i="12"/>
  <c r="L15" i="12"/>
  <c r="N14" i="12"/>
  <c r="M14" i="12"/>
  <c r="L14" i="12"/>
  <c r="N13" i="12"/>
  <c r="M13" i="12"/>
  <c r="L13" i="12"/>
  <c r="N12" i="12"/>
  <c r="M12" i="12"/>
  <c r="L12" i="12"/>
  <c r="N11" i="12"/>
  <c r="M11" i="12"/>
  <c r="L11" i="12"/>
  <c r="N10" i="12"/>
  <c r="M10" i="12"/>
  <c r="L10" i="12"/>
  <c r="N9" i="12"/>
  <c r="M9" i="12"/>
  <c r="L9" i="12"/>
  <c r="N8" i="12"/>
  <c r="M8" i="12"/>
  <c r="L8" i="12"/>
  <c r="N7" i="12"/>
  <c r="M7" i="12"/>
  <c r="L7" i="12"/>
  <c r="F14" i="8"/>
  <c r="J14" i="8"/>
  <c r="M10" i="8"/>
  <c r="L7" i="8"/>
  <c r="M7" i="8"/>
  <c r="N7" i="8"/>
  <c r="L8" i="8"/>
  <c r="M8" i="8"/>
  <c r="N8" i="8"/>
  <c r="L9" i="8"/>
  <c r="M9" i="8"/>
  <c r="N9" i="8"/>
  <c r="N10" i="8"/>
  <c r="L11" i="8"/>
  <c r="M11" i="8"/>
  <c r="N11" i="8"/>
  <c r="L12" i="8"/>
  <c r="M12" i="8"/>
  <c r="N12" i="8"/>
  <c r="M13" i="8"/>
  <c r="N13" i="8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5" i="11"/>
  <c r="N32" i="12" l="1"/>
  <c r="N20" i="11"/>
  <c r="L32" i="12"/>
  <c r="M32" i="12"/>
  <c r="T9" i="12"/>
  <c r="T12" i="12" s="1"/>
  <c r="M14" i="8"/>
  <c r="L14" i="8"/>
  <c r="N14" i="8"/>
  <c r="L6" i="6" l="1"/>
  <c r="L7" i="6"/>
  <c r="L8" i="6"/>
  <c r="L9" i="6"/>
  <c r="L10" i="6"/>
  <c r="L11" i="6"/>
  <c r="L12" i="6"/>
  <c r="L13" i="6"/>
  <c r="L14" i="6"/>
  <c r="L15" i="6"/>
  <c r="M6" i="6"/>
  <c r="N6" i="6"/>
  <c r="M7" i="6"/>
  <c r="N7" i="6"/>
  <c r="M8" i="6"/>
  <c r="N8" i="6"/>
  <c r="M9" i="6"/>
  <c r="N9" i="6"/>
  <c r="M10" i="6"/>
  <c r="N10" i="6"/>
  <c r="M11" i="6"/>
  <c r="N11" i="6"/>
  <c r="M12" i="6"/>
  <c r="N12" i="6"/>
  <c r="M13" i="6"/>
  <c r="N13" i="6"/>
  <c r="M14" i="6"/>
  <c r="N14" i="6"/>
  <c r="M15" i="6"/>
  <c r="N15" i="6"/>
  <c r="I16" i="6"/>
  <c r="J16" i="6"/>
  <c r="F16" i="6"/>
  <c r="L5" i="5"/>
  <c r="M5" i="5"/>
  <c r="N6" i="5"/>
  <c r="L6" i="5"/>
  <c r="M6" i="5"/>
  <c r="L7" i="5"/>
  <c r="M7" i="5"/>
  <c r="N7" i="5"/>
  <c r="L8" i="5"/>
  <c r="M8" i="5"/>
  <c r="N8" i="5"/>
  <c r="L9" i="5"/>
  <c r="M9" i="5"/>
  <c r="N9" i="5"/>
  <c r="L10" i="5"/>
  <c r="M10" i="5"/>
  <c r="N10" i="5"/>
  <c r="L11" i="5"/>
  <c r="M11" i="5"/>
  <c r="N11" i="5"/>
  <c r="L12" i="5"/>
  <c r="M12" i="5"/>
  <c r="N12" i="5"/>
  <c r="L13" i="5"/>
  <c r="M13" i="5"/>
  <c r="N13" i="5"/>
  <c r="L14" i="5"/>
  <c r="M14" i="5"/>
  <c r="N14" i="5"/>
  <c r="L15" i="5"/>
  <c r="M15" i="5"/>
  <c r="N15" i="5"/>
  <c r="L16" i="5"/>
  <c r="M16" i="5"/>
  <c r="N16" i="5"/>
  <c r="L17" i="5"/>
  <c r="M17" i="5"/>
  <c r="N17" i="5"/>
  <c r="L18" i="5"/>
  <c r="M18" i="5"/>
  <c r="N18" i="5"/>
  <c r="L19" i="5"/>
  <c r="M19" i="5"/>
  <c r="N19" i="5"/>
  <c r="L20" i="5"/>
  <c r="M20" i="5"/>
  <c r="N20" i="5"/>
  <c r="L21" i="5"/>
  <c r="M21" i="5"/>
  <c r="N21" i="5"/>
  <c r="L22" i="5"/>
  <c r="M22" i="5"/>
  <c r="N22" i="5"/>
  <c r="L23" i="5"/>
  <c r="M23" i="5"/>
  <c r="N23" i="5"/>
  <c r="L24" i="5"/>
  <c r="M24" i="5"/>
  <c r="N24" i="5"/>
  <c r="L25" i="5"/>
  <c r="M25" i="5"/>
  <c r="N25" i="5"/>
  <c r="L26" i="5"/>
  <c r="M26" i="5"/>
  <c r="N26" i="5"/>
  <c r="L27" i="5"/>
  <c r="M27" i="5"/>
  <c r="N27" i="5"/>
  <c r="J28" i="5"/>
  <c r="K28" i="5"/>
  <c r="F28" i="5"/>
  <c r="F14" i="3"/>
  <c r="J14" i="3"/>
  <c r="L5" i="3"/>
  <c r="M5" i="3"/>
  <c r="N5" i="3"/>
  <c r="L6" i="3"/>
  <c r="M6" i="3"/>
  <c r="N6" i="3"/>
  <c r="L7" i="3"/>
  <c r="M7" i="3"/>
  <c r="N7" i="3"/>
  <c r="L8" i="3"/>
  <c r="M8" i="3"/>
  <c r="N8" i="3"/>
  <c r="L9" i="3"/>
  <c r="M9" i="3"/>
  <c r="N9" i="3"/>
  <c r="L10" i="3"/>
  <c r="M10" i="3"/>
  <c r="N10" i="3"/>
  <c r="L11" i="3"/>
  <c r="M11" i="3"/>
  <c r="N11" i="3"/>
  <c r="L12" i="3"/>
  <c r="M12" i="3"/>
  <c r="N12" i="3"/>
  <c r="L13" i="3"/>
  <c r="M13" i="3"/>
  <c r="N13" i="3"/>
  <c r="M16" i="6" l="1"/>
  <c r="N28" i="5"/>
  <c r="M28" i="5"/>
  <c r="N14" i="3"/>
  <c r="L28" i="5"/>
  <c r="N16" i="6"/>
  <c r="L16" i="6"/>
  <c r="J20" i="11"/>
  <c r="I20" i="11"/>
  <c r="H20" i="11"/>
  <c r="F20" i="11"/>
  <c r="E20" i="11"/>
  <c r="D20" i="11"/>
  <c r="M19" i="11"/>
  <c r="L19" i="11"/>
  <c r="M18" i="11"/>
  <c r="L18" i="11"/>
  <c r="M17" i="11"/>
  <c r="L17" i="11"/>
  <c r="M16" i="11"/>
  <c r="L16" i="11"/>
  <c r="M15" i="11"/>
  <c r="L15" i="11"/>
  <c r="M14" i="11"/>
  <c r="L14" i="11"/>
  <c r="M13" i="11"/>
  <c r="L13" i="11"/>
  <c r="M12" i="11"/>
  <c r="L12" i="11"/>
  <c r="M11" i="11"/>
  <c r="L11" i="11"/>
  <c r="M10" i="11"/>
  <c r="L10" i="11"/>
  <c r="M9" i="11"/>
  <c r="L9" i="11"/>
  <c r="M8" i="11"/>
  <c r="L8" i="11"/>
  <c r="D25" i="11"/>
  <c r="M7" i="11"/>
  <c r="L7" i="11"/>
  <c r="M6" i="11"/>
  <c r="L6" i="11"/>
  <c r="M5" i="11"/>
  <c r="L5" i="11"/>
  <c r="L20" i="11" l="1"/>
  <c r="M20" i="11"/>
  <c r="I14" i="8" l="1"/>
  <c r="H14" i="8"/>
  <c r="E14" i="8"/>
  <c r="D14" i="8"/>
  <c r="H16" i="6"/>
  <c r="E16" i="6"/>
  <c r="D16" i="6"/>
  <c r="I28" i="5"/>
  <c r="E28" i="5"/>
  <c r="I14" i="3"/>
  <c r="H14" i="3"/>
  <c r="L14" i="3" s="1"/>
  <c r="E14" i="3"/>
  <c r="M14" i="3" s="1"/>
</calcChain>
</file>

<file path=xl/sharedStrings.xml><?xml version="1.0" encoding="utf-8"?>
<sst xmlns="http://schemas.openxmlformats.org/spreadsheetml/2006/main" count="526" uniqueCount="120">
  <si>
    <t>Regnskap</t>
  </si>
  <si>
    <t>Inntekter</t>
  </si>
  <si>
    <t>Noter</t>
  </si>
  <si>
    <t>Kostnader</t>
  </si>
  <si>
    <t>Sosiale kostnader</t>
  </si>
  <si>
    <t>SUM</t>
  </si>
  <si>
    <t>Fotball</t>
  </si>
  <si>
    <t>Håndball</t>
  </si>
  <si>
    <t>Turn</t>
  </si>
  <si>
    <t>Nabolagsklubb</t>
  </si>
  <si>
    <t>Styrehonorar</t>
  </si>
  <si>
    <t>Øvrige</t>
  </si>
  <si>
    <t>Sparebankstiftelsen</t>
  </si>
  <si>
    <t>Inkluderingsmidler</t>
  </si>
  <si>
    <t>Futsal</t>
  </si>
  <si>
    <t>Sykkel</t>
  </si>
  <si>
    <t>Hallen</t>
  </si>
  <si>
    <t>Budsjett 21</t>
  </si>
  <si>
    <t>Resultat</t>
  </si>
  <si>
    <t>Budsjett 22</t>
  </si>
  <si>
    <t>Noter til fotball regnskapet 2021</t>
  </si>
  <si>
    <t xml:space="preserve">Nytt lagerrom, utstyr til kontainer, + + </t>
  </si>
  <si>
    <t>trenere / lagledere</t>
  </si>
  <si>
    <t>Note</t>
  </si>
  <si>
    <t>Prosjektnr</t>
  </si>
  <si>
    <t>Prosjektnavn</t>
  </si>
  <si>
    <t>Note 4, Dugnad / sponsorer</t>
  </si>
  <si>
    <t>Humleby</t>
  </si>
  <si>
    <t>Støtte til drift av begge kunsgressbaner</t>
  </si>
  <si>
    <t>Mc Donald støtter jentesatsing</t>
  </si>
  <si>
    <t>Cuper</t>
  </si>
  <si>
    <t>Banekostnader</t>
  </si>
  <si>
    <t>Lederkurs for ungdom</t>
  </si>
  <si>
    <t>Lønn</t>
  </si>
  <si>
    <t>Idretsutstyr, kvinne satsing</t>
  </si>
  <si>
    <t>Daglig drift</t>
  </si>
  <si>
    <t>3V3 baner</t>
  </si>
  <si>
    <t>Grasrot/bingo</t>
  </si>
  <si>
    <t>Annonse</t>
  </si>
  <si>
    <t>BazookaGoal * 12</t>
  </si>
  <si>
    <t>Bymiljøetaten tilskudd</t>
  </si>
  <si>
    <t>Honorar høstferie / åpen hall</t>
  </si>
  <si>
    <t>Utstyr til åpne hall</t>
  </si>
  <si>
    <t>Utstyr/drakter</t>
  </si>
  <si>
    <t>Utstyr</t>
  </si>
  <si>
    <t>Bøter/gebyr</t>
  </si>
  <si>
    <t>Utstyr deler av  3V3 bane</t>
  </si>
  <si>
    <t>Diff inntekt og kostnad</t>
  </si>
  <si>
    <t>Aktivitetsavgift</t>
  </si>
  <si>
    <t>Aktivitetsavgift ført 95009</t>
  </si>
  <si>
    <t>Kiosk/arrangement</t>
  </si>
  <si>
    <t>Dugnad/sponsor</t>
  </si>
  <si>
    <t>MVA kompensasjon</t>
  </si>
  <si>
    <t>LAM</t>
  </si>
  <si>
    <t>OBOS gir tilbake</t>
  </si>
  <si>
    <t>Hodestøtte</t>
  </si>
  <si>
    <t>Annen støtte/Oslo kommune</t>
  </si>
  <si>
    <t>Dommer</t>
  </si>
  <si>
    <t>Overganger</t>
  </si>
  <si>
    <t>Påmelding serien/Kretskont.</t>
  </si>
  <si>
    <t>AKS Tiurleiken</t>
  </si>
  <si>
    <t>AKS Svarttjern</t>
  </si>
  <si>
    <t>SUM TOTALT</t>
  </si>
  <si>
    <t>Budsj. 21</t>
  </si>
  <si>
    <t>Budsj. 22</t>
  </si>
  <si>
    <t>Budsj, 21</t>
  </si>
  <si>
    <t>Note 1, lønn</t>
  </si>
  <si>
    <t>Styret</t>
  </si>
  <si>
    <t>Trenere</t>
  </si>
  <si>
    <t>Note 2, Sparebankstiftelsen</t>
  </si>
  <si>
    <t>Innkjøpt 90 turndrakter</t>
  </si>
  <si>
    <t>Styremøter</t>
  </si>
  <si>
    <t>Note 3, Annen støtte / Oslo kommune</t>
  </si>
  <si>
    <t>Inntekter for hallvakter</t>
  </si>
  <si>
    <t xml:space="preserve">Prosjekter </t>
  </si>
  <si>
    <t>Påmelding serien/Kretskontingent</t>
  </si>
  <si>
    <t>Sosiale kostn</t>
  </si>
  <si>
    <t>Oslo Komune/Annen støtte</t>
  </si>
  <si>
    <t>Jenter 15/16</t>
  </si>
  <si>
    <t>Medlemskontingenter</t>
  </si>
  <si>
    <t>Regnskapsføring/programmer</t>
  </si>
  <si>
    <t>Prosjekt nr</t>
  </si>
  <si>
    <t>Årsregnskap og budsjett</t>
  </si>
  <si>
    <t>Groruddalsmidler</t>
  </si>
  <si>
    <t>Prosjekt</t>
  </si>
  <si>
    <t>HOVEDSTYRET</t>
  </si>
  <si>
    <t>AEROBIC</t>
  </si>
  <si>
    <t>Buds. 21</t>
  </si>
  <si>
    <t>Note 7, Humleby</t>
  </si>
  <si>
    <t>Note 6, Lønn</t>
  </si>
  <si>
    <t>Note 5, Bymiljøetaten</t>
  </si>
  <si>
    <t>Note 3, Sparebankstiftelsen</t>
  </si>
  <si>
    <t>Note 2, Nabolagsklubb</t>
  </si>
  <si>
    <t>Note 1, Inkluderingsmidler</t>
  </si>
  <si>
    <t xml:space="preserve">Prosjekt </t>
  </si>
  <si>
    <t>Kontrollkomiteen</t>
  </si>
  <si>
    <t>Styrets godtgjørelse</t>
  </si>
  <si>
    <t>Støtte til klubbhuset, benyttes i 2022</t>
  </si>
  <si>
    <t>Note 1, Nabolagsklubb</t>
  </si>
  <si>
    <t>Støtte</t>
  </si>
  <si>
    <t>NCF Region Øst</t>
  </si>
  <si>
    <t>Klubb og inmeldingsasvg, forb.</t>
  </si>
  <si>
    <t>Sikkerhetsutstyr</t>
  </si>
  <si>
    <t xml:space="preserve">Note 2, </t>
  </si>
  <si>
    <t>til Pumptrack anlegg</t>
  </si>
  <si>
    <t>Air Pitch 3*3 bane, pakketilbud * 2</t>
  </si>
  <si>
    <t>Inntekt /Støtte</t>
  </si>
  <si>
    <t>Inntekt / Støtte</t>
  </si>
  <si>
    <t>Inntekter / Støtte</t>
  </si>
  <si>
    <t>Samlinger</t>
  </si>
  <si>
    <t>Idretsutstyr</t>
  </si>
  <si>
    <t>Barnehagetrening</t>
  </si>
  <si>
    <t>Støtte til 50 års jubileum</t>
  </si>
  <si>
    <t>Note 3, OBOS git tilbake</t>
  </si>
  <si>
    <t>Støtte til klubbhuset</t>
  </si>
  <si>
    <t>Treningstøy, barn og unge</t>
  </si>
  <si>
    <t>Note 4, Lønn / honorar</t>
  </si>
  <si>
    <t>Lønn / honorar</t>
  </si>
  <si>
    <t>Note 1, Groruddalsmidler</t>
  </si>
  <si>
    <t>Posetive vedtak til utstyr og forprosjektering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</si>
</sst>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 * #,##0.00_ ;_ * \-#,##0.00_ ;_ * &quot;-&quot;??_ ;_ @_ "/>
    <numFmt numFmtId="167" formatCode="#,##0_ ;[Red]\-#,##0\ "/>
    <numFmt numFmtId="168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168" fontId="11" fillId="0" borderId="0" applyFont="0" applyFill="0" applyBorder="0" applyAlignment="0" applyProtection="0"/>
    <xf numFmtId="0" fontId="20" fillId="0" borderId="0" applyBorder="0"/>
  </cellStyleXfs>
  <cellXfs count="334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164" fontId="2" fillId="0" borderId="0" xfId="1" applyNumberFormat="1" applyFont="1"/>
    <xf numFmtId="164" fontId="0" fillId="0" borderId="1" xfId="1" applyNumberFormat="1" applyFont="1" applyBorder="1"/>
    <xf numFmtId="164" fontId="0" fillId="0" borderId="0" xfId="1" applyNumberFormat="1" applyFont="1" applyBorder="1"/>
    <xf numFmtId="0" fontId="0" fillId="0" borderId="0" xfId="0" applyBorder="1"/>
    <xf numFmtId="164" fontId="0" fillId="0" borderId="7" xfId="1" applyNumberFormat="1" applyFont="1" applyFill="1" applyBorder="1" applyAlignment="1">
      <alignment wrapText="1"/>
    </xf>
    <xf numFmtId="164" fontId="0" fillId="0" borderId="7" xfId="1" applyNumberFormat="1" applyFont="1" applyBorder="1"/>
    <xf numFmtId="164" fontId="4" fillId="0" borderId="7" xfId="1" applyNumberFormat="1" applyFont="1" applyFill="1" applyBorder="1" applyAlignment="1">
      <alignment vertical="top" wrapText="1"/>
    </xf>
    <xf numFmtId="164" fontId="10" fillId="0" borderId="7" xfId="1" applyNumberFormat="1" applyFont="1" applyFill="1" applyBorder="1" applyAlignment="1">
      <alignment vertical="top" wrapText="1"/>
    </xf>
    <xf numFmtId="0" fontId="0" fillId="0" borderId="7" xfId="0" applyBorder="1"/>
    <xf numFmtId="0" fontId="9" fillId="0" borderId="7" xfId="0" applyFont="1" applyBorder="1" applyAlignment="1">
      <alignment vertical="top" wrapText="1"/>
    </xf>
    <xf numFmtId="164" fontId="0" fillId="0" borderId="7" xfId="0" applyNumberFormat="1" applyBorder="1"/>
    <xf numFmtId="164" fontId="0" fillId="0" borderId="7" xfId="1" applyNumberFormat="1" applyFont="1" applyFill="1" applyBorder="1"/>
    <xf numFmtId="164" fontId="2" fillId="0" borderId="0" xfId="1" applyNumberFormat="1" applyFont="1" applyFill="1" applyBorder="1"/>
    <xf numFmtId="164" fontId="0" fillId="0" borderId="13" xfId="1" applyNumberFormat="1" applyFont="1" applyBorder="1"/>
    <xf numFmtId="0" fontId="11" fillId="0" borderId="0" xfId="3"/>
    <xf numFmtId="1" fontId="15" fillId="0" borderId="0" xfId="3" applyNumberFormat="1" applyFont="1"/>
    <xf numFmtId="0" fontId="3" fillId="0" borderId="0" xfId="3" applyFont="1" applyAlignment="1">
      <alignment horizontal="left"/>
    </xf>
    <xf numFmtId="0" fontId="16" fillId="0" borderId="16" xfId="3" applyFont="1" applyBorder="1"/>
    <xf numFmtId="0" fontId="12" fillId="0" borderId="17" xfId="3" applyFont="1" applyBorder="1"/>
    <xf numFmtId="1" fontId="16" fillId="0" borderId="7" xfId="3" applyNumberFormat="1" applyFont="1" applyBorder="1" applyAlignment="1">
      <alignment horizontal="center"/>
    </xf>
    <xf numFmtId="1" fontId="16" fillId="2" borderId="7" xfId="3" applyNumberFormat="1" applyFont="1" applyFill="1" applyBorder="1" applyAlignment="1">
      <alignment horizontal="center"/>
    </xf>
    <xf numFmtId="0" fontId="17" fillId="0" borderId="0" xfId="0" applyFont="1"/>
    <xf numFmtId="0" fontId="17" fillId="0" borderId="15" xfId="0" applyFont="1" applyBorder="1"/>
    <xf numFmtId="0" fontId="17" fillId="0" borderId="9" xfId="0" applyFont="1" applyBorder="1"/>
    <xf numFmtId="0" fontId="17" fillId="0" borderId="4" xfId="0" applyFont="1" applyBorder="1"/>
    <xf numFmtId="0" fontId="16" fillId="0" borderId="5" xfId="3" applyFont="1" applyBorder="1"/>
    <xf numFmtId="0" fontId="12" fillId="0" borderId="5" xfId="3" applyFont="1" applyBorder="1"/>
    <xf numFmtId="0" fontId="6" fillId="0" borderId="0" xfId="0" applyFont="1"/>
    <xf numFmtId="1" fontId="16" fillId="0" borderId="7" xfId="3" applyNumberFormat="1" applyFont="1" applyFill="1" applyBorder="1" applyAlignment="1">
      <alignment horizontal="center"/>
    </xf>
    <xf numFmtId="164" fontId="5" fillId="2" borderId="17" xfId="1" applyNumberFormat="1" applyFont="1" applyFill="1" applyBorder="1" applyAlignment="1">
      <alignment horizontal="center"/>
    </xf>
    <xf numFmtId="0" fontId="0" fillId="0" borderId="7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164" fontId="10" fillId="0" borderId="7" xfId="1" applyNumberFormat="1" applyFont="1" applyFill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1" fontId="16" fillId="0" borderId="0" xfId="3" applyNumberFormat="1" applyFont="1" applyFill="1" applyBorder="1" applyAlignment="1">
      <alignment horizontal="center"/>
    </xf>
    <xf numFmtId="0" fontId="16" fillId="0" borderId="7" xfId="3" applyFont="1" applyBorder="1"/>
    <xf numFmtId="0" fontId="9" fillId="0" borderId="7" xfId="0" applyFont="1" applyFill="1" applyBorder="1" applyAlignment="1">
      <alignment vertical="top" wrapText="1"/>
    </xf>
    <xf numFmtId="164" fontId="2" fillId="0" borderId="23" xfId="1" applyNumberFormat="1" applyFont="1" applyFill="1" applyBorder="1"/>
    <xf numFmtId="167" fontId="16" fillId="0" borderId="7" xfId="3" applyNumberFormat="1" applyFont="1" applyBorder="1"/>
    <xf numFmtId="3" fontId="12" fillId="0" borderId="7" xfId="4" applyNumberFormat="1" applyFont="1" applyFill="1" applyBorder="1"/>
    <xf numFmtId="3" fontId="12" fillId="0" borderId="7" xfId="4" applyNumberFormat="1" applyFont="1" applyFill="1" applyBorder="1" applyProtection="1">
      <protection locked="0"/>
    </xf>
    <xf numFmtId="3" fontId="12" fillId="2" borderId="7" xfId="4" applyNumberFormat="1" applyFont="1" applyFill="1" applyBorder="1" applyProtection="1">
      <protection locked="0"/>
    </xf>
    <xf numFmtId="0" fontId="17" fillId="0" borderId="8" xfId="0" applyFont="1" applyBorder="1"/>
    <xf numFmtId="0" fontId="22" fillId="0" borderId="0" xfId="0" applyFont="1"/>
    <xf numFmtId="0" fontId="17" fillId="0" borderId="0" xfId="0" applyFont="1" applyAlignment="1">
      <alignment horizontal="center"/>
    </xf>
    <xf numFmtId="0" fontId="26" fillId="0" borderId="0" xfId="0" applyFont="1"/>
    <xf numFmtId="0" fontId="0" fillId="0" borderId="0" xfId="0" applyFill="1"/>
    <xf numFmtId="0" fontId="0" fillId="0" borderId="0" xfId="0" applyFont="1" applyFill="1"/>
    <xf numFmtId="0" fontId="2" fillId="0" borderId="21" xfId="0" applyFont="1" applyFill="1" applyBorder="1"/>
    <xf numFmtId="0" fontId="2" fillId="0" borderId="22" xfId="0" applyFont="1" applyFill="1" applyBorder="1"/>
    <xf numFmtId="164" fontId="2" fillId="0" borderId="22" xfId="1" applyNumberFormat="1" applyFont="1" applyFill="1" applyBorder="1"/>
    <xf numFmtId="164" fontId="2" fillId="0" borderId="24" xfId="1" applyNumberFormat="1" applyFont="1" applyFill="1" applyBorder="1"/>
    <xf numFmtId="0" fontId="2" fillId="0" borderId="0" xfId="0" applyFont="1" applyFill="1"/>
    <xf numFmtId="0" fontId="11" fillId="0" borderId="0" xfId="3" applyBorder="1"/>
    <xf numFmtId="1" fontId="15" fillId="0" borderId="0" xfId="3" applyNumberFormat="1" applyFont="1" applyBorder="1"/>
    <xf numFmtId="0" fontId="3" fillId="0" borderId="0" xfId="3" applyFont="1" applyBorder="1" applyAlignment="1">
      <alignment horizontal="left"/>
    </xf>
    <xf numFmtId="1" fontId="3" fillId="0" borderId="0" xfId="3" applyNumberFormat="1" applyFont="1" applyBorder="1"/>
    <xf numFmtId="0" fontId="16" fillId="0" borderId="0" xfId="3" applyFont="1" applyBorder="1" applyAlignment="1">
      <alignment horizontal="left"/>
    </xf>
    <xf numFmtId="0" fontId="17" fillId="0" borderId="21" xfId="0" applyFont="1" applyFill="1" applyBorder="1"/>
    <xf numFmtId="38" fontId="16" fillId="0" borderId="22" xfId="3" applyNumberFormat="1" applyFont="1" applyFill="1" applyBorder="1"/>
    <xf numFmtId="3" fontId="16" fillId="0" borderId="22" xfId="4" applyNumberFormat="1" applyFont="1" applyFill="1" applyBorder="1"/>
    <xf numFmtId="3" fontId="19" fillId="0" borderId="28" xfId="0" applyNumberFormat="1" applyFont="1" applyFill="1" applyBorder="1"/>
    <xf numFmtId="0" fontId="27" fillId="0" borderId="0" xfId="0" applyFont="1"/>
    <xf numFmtId="164" fontId="2" fillId="0" borderId="25" xfId="1" applyNumberFormat="1" applyFont="1" applyFill="1" applyBorder="1"/>
    <xf numFmtId="0" fontId="0" fillId="0" borderId="19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164" fontId="0" fillId="0" borderId="19" xfId="1" applyNumberFormat="1" applyFont="1" applyBorder="1"/>
    <xf numFmtId="164" fontId="16" fillId="0" borderId="6" xfId="1" applyNumberFormat="1" applyFont="1" applyBorder="1" applyAlignment="1">
      <alignment horizontal="center"/>
    </xf>
    <xf numFmtId="164" fontId="16" fillId="2" borderId="6" xfId="1" applyNumberFormat="1" applyFont="1" applyFill="1" applyBorder="1" applyAlignment="1">
      <alignment horizontal="center"/>
    </xf>
    <xf numFmtId="164" fontId="16" fillId="0" borderId="11" xfId="1" applyNumberFormat="1" applyFont="1" applyBorder="1" applyAlignment="1">
      <alignment horizontal="center"/>
    </xf>
    <xf numFmtId="0" fontId="0" fillId="0" borderId="30" xfId="0" applyBorder="1"/>
    <xf numFmtId="164" fontId="0" fillId="2" borderId="0" xfId="1" applyNumberFormat="1" applyFont="1" applyFill="1" applyBorder="1"/>
    <xf numFmtId="0" fontId="0" fillId="0" borderId="9" xfId="0" applyBorder="1"/>
    <xf numFmtId="164" fontId="0" fillId="0" borderId="10" xfId="1" applyNumberFormat="1" applyFont="1" applyBorder="1"/>
    <xf numFmtId="164" fontId="2" fillId="0" borderId="26" xfId="1" applyNumberFormat="1" applyFont="1" applyFill="1" applyBorder="1"/>
    <xf numFmtId="0" fontId="2" fillId="0" borderId="9" xfId="0" applyFont="1" applyFill="1" applyBorder="1" applyAlignment="1">
      <alignment horizontal="center"/>
    </xf>
    <xf numFmtId="164" fontId="19" fillId="0" borderId="22" xfId="1" applyNumberFormat="1" applyFont="1" applyFill="1" applyBorder="1"/>
    <xf numFmtId="164" fontId="16" fillId="0" borderId="22" xfId="1" applyNumberFormat="1" applyFont="1" applyFill="1" applyBorder="1"/>
    <xf numFmtId="164" fontId="16" fillId="0" borderId="26" xfId="1" applyNumberFormat="1" applyFont="1" applyFill="1" applyBorder="1"/>
    <xf numFmtId="164" fontId="0" fillId="0" borderId="0" xfId="1" applyNumberFormat="1" applyFont="1" applyFill="1"/>
    <xf numFmtId="164" fontId="2" fillId="0" borderId="21" xfId="1" applyNumberFormat="1" applyFont="1" applyFill="1" applyBorder="1"/>
    <xf numFmtId="0" fontId="0" fillId="0" borderId="22" xfId="0" applyFill="1" applyBorder="1"/>
    <xf numFmtId="164" fontId="0" fillId="0" borderId="22" xfId="1" applyNumberFormat="1" applyFont="1" applyFill="1" applyBorder="1"/>
    <xf numFmtId="164" fontId="0" fillId="0" borderId="24" xfId="1" applyNumberFormat="1" applyFont="1" applyFill="1" applyBorder="1"/>
    <xf numFmtId="0" fontId="0" fillId="0" borderId="26" xfId="0" applyFill="1" applyBorder="1"/>
    <xf numFmtId="164" fontId="16" fillId="0" borderId="7" xfId="1" applyNumberFormat="1" applyFont="1" applyBorder="1" applyAlignment="1">
      <alignment horizontal="center"/>
    </xf>
    <xf numFmtId="3" fontId="11" fillId="0" borderId="7" xfId="4" applyNumberFormat="1" applyFont="1" applyFill="1" applyBorder="1"/>
    <xf numFmtId="3" fontId="11" fillId="0" borderId="7" xfId="4" applyNumberFormat="1" applyFont="1" applyFill="1" applyBorder="1" applyProtection="1">
      <protection locked="0"/>
    </xf>
    <xf numFmtId="0" fontId="9" fillId="0" borderId="7" xfId="5" applyFont="1" applyFill="1" applyBorder="1" applyAlignment="1">
      <alignment vertical="top" wrapText="1"/>
    </xf>
    <xf numFmtId="0" fontId="33" fillId="0" borderId="7" xfId="5" applyFont="1" applyFill="1" applyBorder="1"/>
    <xf numFmtId="0" fontId="20" fillId="0" borderId="9" xfId="5" applyFill="1" applyBorder="1"/>
    <xf numFmtId="164" fontId="9" fillId="0" borderId="7" xfId="1" applyNumberFormat="1" applyFont="1" applyFill="1" applyBorder="1" applyAlignment="1">
      <alignment vertical="top" wrapText="1"/>
    </xf>
    <xf numFmtId="164" fontId="32" fillId="0" borderId="7" xfId="1" applyNumberFormat="1" applyFont="1" applyFill="1" applyBorder="1"/>
    <xf numFmtId="164" fontId="9" fillId="0" borderId="10" xfId="1" applyNumberFormat="1" applyFont="1" applyFill="1" applyBorder="1" applyAlignment="1">
      <alignment vertical="top" wrapText="1"/>
    </xf>
    <xf numFmtId="0" fontId="20" fillId="0" borderId="0" xfId="5" applyFill="1" applyBorder="1"/>
    <xf numFmtId="0" fontId="17" fillId="0" borderId="8" xfId="0" applyFont="1" applyFill="1" applyBorder="1"/>
    <xf numFmtId="0" fontId="16" fillId="0" borderId="5" xfId="3" applyFont="1" applyFill="1" applyBorder="1"/>
    <xf numFmtId="0" fontId="12" fillId="0" borderId="5" xfId="3" applyFont="1" applyFill="1" applyBorder="1"/>
    <xf numFmtId="0" fontId="17" fillId="0" borderId="9" xfId="0" applyFont="1" applyFill="1" applyBorder="1"/>
    <xf numFmtId="0" fontId="2" fillId="0" borderId="7" xfId="0" applyFont="1" applyFill="1" applyBorder="1" applyAlignment="1">
      <alignment wrapText="1"/>
    </xf>
    <xf numFmtId="0" fontId="0" fillId="0" borderId="7" xfId="0" applyFill="1" applyBorder="1"/>
    <xf numFmtId="0" fontId="0" fillId="0" borderId="7" xfId="0" applyFont="1" applyFill="1" applyBorder="1" applyAlignment="1">
      <alignment wrapText="1"/>
    </xf>
    <xf numFmtId="0" fontId="0" fillId="0" borderId="10" xfId="0" applyFill="1" applyBorder="1"/>
    <xf numFmtId="0" fontId="8" fillId="0" borderId="9" xfId="0" applyFont="1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164" fontId="0" fillId="0" borderId="7" xfId="1" applyNumberFormat="1" applyFont="1" applyFill="1" applyBorder="1" applyAlignment="1">
      <alignment vertical="top" wrapText="1"/>
    </xf>
    <xf numFmtId="0" fontId="0" fillId="0" borderId="6" xfId="0" applyFill="1" applyBorder="1"/>
    <xf numFmtId="0" fontId="9" fillId="0" borderId="6" xfId="0" applyFont="1" applyFill="1" applyBorder="1" applyAlignment="1">
      <alignment vertical="top" wrapText="1"/>
    </xf>
    <xf numFmtId="164" fontId="0" fillId="0" borderId="6" xfId="1" applyNumberFormat="1" applyFont="1" applyFill="1" applyBorder="1"/>
    <xf numFmtId="0" fontId="14" fillId="0" borderId="0" xfId="0" applyFont="1" applyFill="1"/>
    <xf numFmtId="1" fontId="24" fillId="0" borderId="7" xfId="3" applyNumberFormat="1" applyFont="1" applyFill="1" applyBorder="1" applyAlignment="1">
      <alignment horizontal="center"/>
    </xf>
    <xf numFmtId="164" fontId="24" fillId="0" borderId="7" xfId="1" applyNumberFormat="1" applyFont="1" applyFill="1" applyBorder="1" applyAlignment="1">
      <alignment horizontal="center"/>
    </xf>
    <xf numFmtId="164" fontId="26" fillId="0" borderId="0" xfId="1" applyNumberFormat="1" applyFont="1" applyFill="1"/>
    <xf numFmtId="164" fontId="12" fillId="0" borderId="7" xfId="1" applyNumberFormat="1" applyFont="1" applyFill="1" applyBorder="1" applyAlignment="1">
      <alignment horizontal="center"/>
    </xf>
    <xf numFmtId="164" fontId="18" fillId="0" borderId="10" xfId="1" applyNumberFormat="1" applyFont="1" applyFill="1" applyBorder="1"/>
    <xf numFmtId="0" fontId="0" fillId="0" borderId="0" xfId="0" applyFill="1" applyBorder="1"/>
    <xf numFmtId="164" fontId="0" fillId="0" borderId="0" xfId="1" applyNumberFormat="1" applyFont="1" applyFill="1" applyBorder="1"/>
    <xf numFmtId="0" fontId="0" fillId="0" borderId="7" xfId="0" applyFill="1" applyBorder="1" applyAlignment="1">
      <alignment vertical="center"/>
    </xf>
    <xf numFmtId="0" fontId="9" fillId="0" borderId="7" xfId="0" applyFont="1" applyFill="1" applyBorder="1" applyAlignment="1">
      <alignment vertical="center" wrapText="1"/>
    </xf>
    <xf numFmtId="164" fontId="0" fillId="0" borderId="1" xfId="1" applyNumberFormat="1" applyFont="1" applyFill="1" applyBorder="1"/>
    <xf numFmtId="164" fontId="2" fillId="0" borderId="0" xfId="1" applyNumberFormat="1" applyFont="1" applyFill="1"/>
    <xf numFmtId="164" fontId="9" fillId="0" borderId="7" xfId="1" applyNumberFormat="1" applyFont="1" applyFill="1" applyBorder="1" applyAlignment="1">
      <alignment vertical="center" wrapText="1"/>
    </xf>
    <xf numFmtId="164" fontId="0" fillId="0" borderId="7" xfId="1" applyNumberFormat="1" applyFont="1" applyFill="1" applyBorder="1" applyAlignment="1">
      <alignment vertical="center"/>
    </xf>
    <xf numFmtId="164" fontId="0" fillId="0" borderId="0" xfId="1" applyNumberFormat="1" applyFont="1" applyFill="1" applyAlignment="1">
      <alignment vertical="center"/>
    </xf>
    <xf numFmtId="0" fontId="23" fillId="0" borderId="9" xfId="0" applyFont="1" applyFill="1" applyBorder="1"/>
    <xf numFmtId="0" fontId="24" fillId="0" borderId="7" xfId="3" applyFont="1" applyFill="1" applyBorder="1"/>
    <xf numFmtId="167" fontId="24" fillId="0" borderId="7" xfId="3" applyNumberFormat="1" applyFont="1" applyFill="1" applyBorder="1"/>
    <xf numFmtId="0" fontId="31" fillId="0" borderId="7" xfId="3" applyFont="1" applyFill="1" applyBorder="1"/>
    <xf numFmtId="164" fontId="11" fillId="0" borderId="7" xfId="1" applyNumberFormat="1" applyFont="1" applyFill="1" applyBorder="1" applyAlignment="1">
      <alignment horizontal="center"/>
    </xf>
    <xf numFmtId="1" fontId="31" fillId="0" borderId="13" xfId="3" applyNumberFormat="1" applyFont="1" applyFill="1" applyBorder="1" applyAlignment="1">
      <alignment horizontal="center"/>
    </xf>
    <xf numFmtId="1" fontId="31" fillId="0" borderId="7" xfId="3" applyNumberFormat="1" applyFont="1" applyFill="1" applyBorder="1" applyAlignment="1">
      <alignment horizontal="center"/>
    </xf>
    <xf numFmtId="0" fontId="17" fillId="0" borderId="9" xfId="5" applyFont="1" applyFill="1" applyBorder="1"/>
    <xf numFmtId="3" fontId="32" fillId="0" borderId="10" xfId="5" applyNumberFormat="1" applyFont="1" applyFill="1" applyBorder="1"/>
    <xf numFmtId="0" fontId="2" fillId="0" borderId="0" xfId="0" applyFont="1" applyFill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164" fontId="16" fillId="0" borderId="7" xfId="1" applyNumberFormat="1" applyFont="1" applyFill="1" applyBorder="1" applyAlignment="1">
      <alignment horizontal="center"/>
    </xf>
    <xf numFmtId="164" fontId="0" fillId="0" borderId="7" xfId="0" applyNumberFormat="1" applyFill="1" applyBorder="1"/>
    <xf numFmtId="0" fontId="7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wrapText="1"/>
    </xf>
    <xf numFmtId="0" fontId="0" fillId="0" borderId="7" xfId="0" applyFill="1" applyBorder="1" applyAlignment="1"/>
    <xf numFmtId="0" fontId="9" fillId="0" borderId="7" xfId="0" applyFont="1" applyFill="1" applyBorder="1" applyAlignment="1">
      <alignment wrapText="1"/>
    </xf>
    <xf numFmtId="164" fontId="0" fillId="0" borderId="10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2" fillId="0" borderId="0" xfId="0" applyFont="1" applyFill="1"/>
    <xf numFmtId="164" fontId="22" fillId="0" borderId="0" xfId="0" applyNumberFormat="1" applyFont="1" applyFill="1" applyBorder="1"/>
    <xf numFmtId="164" fontId="22" fillId="0" borderId="0" xfId="0" applyNumberFormat="1" applyFont="1" applyFill="1"/>
    <xf numFmtId="164" fontId="22" fillId="0" borderId="0" xfId="1" applyNumberFormat="1" applyFont="1" applyFill="1" applyBorder="1"/>
    <xf numFmtId="164" fontId="6" fillId="0" borderId="0" xfId="1" applyNumberFormat="1" applyFont="1" applyFill="1" applyBorder="1"/>
    <xf numFmtId="164" fontId="16" fillId="2" borderId="7" xfId="1" applyNumberFormat="1" applyFont="1" applyFill="1" applyBorder="1" applyAlignment="1">
      <alignment horizontal="center"/>
    </xf>
    <xf numFmtId="1" fontId="16" fillId="0" borderId="5" xfId="3" applyNumberFormat="1" applyFont="1" applyBorder="1" applyAlignment="1">
      <alignment horizontal="center"/>
    </xf>
    <xf numFmtId="167" fontId="11" fillId="0" borderId="7" xfId="3" applyNumberFormat="1" applyFont="1" applyFill="1" applyBorder="1"/>
    <xf numFmtId="0" fontId="0" fillId="0" borderId="7" xfId="0" applyBorder="1" applyAlignment="1">
      <alignment wrapText="1"/>
    </xf>
    <xf numFmtId="0" fontId="2" fillId="0" borderId="34" xfId="0" applyFont="1" applyFill="1" applyBorder="1" applyAlignment="1">
      <alignment horizontal="center"/>
    </xf>
    <xf numFmtId="0" fontId="18" fillId="0" borderId="35" xfId="0" applyFont="1" applyFill="1" applyBorder="1"/>
    <xf numFmtId="164" fontId="18" fillId="0" borderId="35" xfId="1" applyNumberFormat="1" applyFont="1" applyFill="1" applyBorder="1"/>
    <xf numFmtId="164" fontId="4" fillId="0" borderId="35" xfId="1" applyNumberFormat="1" applyFont="1" applyFill="1" applyBorder="1"/>
    <xf numFmtId="164" fontId="1" fillId="0" borderId="36" xfId="1" applyNumberFormat="1" applyFont="1" applyFill="1" applyBorder="1"/>
    <xf numFmtId="164" fontId="4" fillId="0" borderId="36" xfId="1" applyNumberFormat="1" applyFont="1" applyFill="1" applyBorder="1"/>
    <xf numFmtId="164" fontId="1" fillId="0" borderId="37" xfId="1" applyNumberFormat="1" applyFont="1" applyFill="1" applyBorder="1"/>
    <xf numFmtId="164" fontId="0" fillId="0" borderId="6" xfId="0" applyNumberFormat="1" applyFill="1" applyBorder="1"/>
    <xf numFmtId="0" fontId="2" fillId="0" borderId="4" xfId="0" applyFont="1" applyFill="1" applyBorder="1" applyAlignment="1">
      <alignment horizontal="center"/>
    </xf>
    <xf numFmtId="164" fontId="0" fillId="0" borderId="14" xfId="1" applyNumberFormat="1" applyFont="1" applyFill="1" applyBorder="1"/>
    <xf numFmtId="164" fontId="14" fillId="0" borderId="0" xfId="1" applyNumberFormat="1" applyFont="1"/>
    <xf numFmtId="1" fontId="16" fillId="0" borderId="5" xfId="3" applyNumberFormat="1" applyFont="1" applyBorder="1" applyAlignment="1">
      <alignment horizontal="center"/>
    </xf>
    <xf numFmtId="0" fontId="2" fillId="0" borderId="0" xfId="0" applyFont="1" applyFill="1" applyBorder="1"/>
    <xf numFmtId="0" fontId="17" fillId="0" borderId="0" xfId="0" applyFont="1" applyFill="1" applyBorder="1"/>
    <xf numFmtId="0" fontId="11" fillId="0" borderId="0" xfId="3" applyFill="1" applyBorder="1"/>
    <xf numFmtId="0" fontId="13" fillId="0" borderId="0" xfId="3" applyFont="1" applyFill="1" applyBorder="1"/>
    <xf numFmtId="1" fontId="13" fillId="0" borderId="0" xfId="3" applyNumberFormat="1" applyFont="1" applyFill="1" applyBorder="1"/>
    <xf numFmtId="0" fontId="21" fillId="0" borderId="0" xfId="5" applyFont="1" applyFill="1" applyBorder="1" applyAlignment="1">
      <alignment horizontal="left"/>
    </xf>
    <xf numFmtId="0" fontId="14" fillId="0" borderId="0" xfId="0" applyFont="1" applyFill="1" applyBorder="1"/>
    <xf numFmtId="0" fontId="3" fillId="0" borderId="0" xfId="3" applyFont="1" applyFill="1" applyBorder="1" applyAlignment="1">
      <alignment horizontal="left"/>
    </xf>
    <xf numFmtId="1" fontId="15" fillId="0" borderId="0" xfId="3" applyNumberFormat="1" applyFont="1" applyFill="1" applyBorder="1"/>
    <xf numFmtId="0" fontId="28" fillId="0" borderId="0" xfId="5" applyFont="1" applyFill="1" applyBorder="1"/>
    <xf numFmtId="164" fontId="11" fillId="0" borderId="0" xfId="1" applyNumberFormat="1" applyFont="1" applyFill="1" applyBorder="1" applyAlignment="1">
      <alignment horizontal="center"/>
    </xf>
    <xf numFmtId="164" fontId="2" fillId="0" borderId="0" xfId="0" applyNumberFormat="1" applyFont="1" applyFill="1" applyBorder="1"/>
    <xf numFmtId="0" fontId="26" fillId="0" borderId="0" xfId="0" applyFont="1" applyFill="1" applyBorder="1"/>
    <xf numFmtId="164" fontId="0" fillId="0" borderId="0" xfId="0" applyNumberFormat="1" applyFill="1" applyBorder="1"/>
    <xf numFmtId="164" fontId="21" fillId="0" borderId="0" xfId="1" applyNumberFormat="1" applyFont="1" applyFill="1" applyBorder="1"/>
    <xf numFmtId="0" fontId="0" fillId="0" borderId="0" xfId="0" applyFont="1" applyFill="1" applyBorder="1"/>
    <xf numFmtId="1" fontId="25" fillId="0" borderId="0" xfId="3" applyNumberFormat="1" applyFont="1" applyFill="1" applyBorder="1" applyAlignment="1">
      <alignment horizontal="left"/>
    </xf>
    <xf numFmtId="0" fontId="21" fillId="0" borderId="0" xfId="5" applyFont="1" applyFill="1" applyBorder="1"/>
    <xf numFmtId="0" fontId="32" fillId="0" borderId="0" xfId="5" applyFont="1" applyFill="1" applyBorder="1"/>
    <xf numFmtId="3" fontId="20" fillId="0" borderId="0" xfId="5" applyNumberFormat="1" applyFill="1" applyBorder="1"/>
    <xf numFmtId="0" fontId="21" fillId="0" borderId="4" xfId="5" applyFont="1" applyFill="1" applyBorder="1"/>
    <xf numFmtId="0" fontId="33" fillId="0" borderId="6" xfId="5" applyFont="1" applyFill="1" applyBorder="1"/>
    <xf numFmtId="3" fontId="33" fillId="0" borderId="6" xfId="5" applyNumberFormat="1" applyFont="1" applyFill="1" applyBorder="1"/>
    <xf numFmtId="3" fontId="33" fillId="0" borderId="14" xfId="5" applyNumberFormat="1" applyFont="1" applyFill="1" applyBorder="1"/>
    <xf numFmtId="1" fontId="24" fillId="2" borderId="13" xfId="3" applyNumberFormat="1" applyFont="1" applyFill="1" applyBorder="1" applyAlignment="1">
      <alignment horizontal="center"/>
    </xf>
    <xf numFmtId="0" fontId="0" fillId="2" borderId="0" xfId="0" applyFill="1"/>
    <xf numFmtId="164" fontId="24" fillId="2" borderId="13" xfId="1" applyNumberFormat="1" applyFont="1" applyFill="1" applyBorder="1" applyAlignment="1">
      <alignment horizontal="center"/>
    </xf>
    <xf numFmtId="1" fontId="24" fillId="0" borderId="7" xfId="3" applyNumberFormat="1" applyFont="1" applyBorder="1" applyAlignment="1">
      <alignment horizontal="center"/>
    </xf>
    <xf numFmtId="1" fontId="24" fillId="2" borderId="7" xfId="3" applyNumberFormat="1" applyFont="1" applyFill="1" applyBorder="1" applyAlignment="1">
      <alignment horizontal="center"/>
    </xf>
    <xf numFmtId="164" fontId="11" fillId="2" borderId="7" xfId="1" applyNumberFormat="1" applyFont="1" applyFill="1" applyBorder="1" applyAlignment="1">
      <alignment horizontal="center"/>
    </xf>
    <xf numFmtId="3" fontId="11" fillId="2" borderId="7" xfId="4" applyNumberFormat="1" applyFont="1" applyFill="1" applyBorder="1" applyProtection="1">
      <protection locked="0"/>
    </xf>
    <xf numFmtId="3" fontId="33" fillId="2" borderId="6" xfId="5" applyNumberFormat="1" applyFont="1" applyFill="1" applyBorder="1"/>
    <xf numFmtId="1" fontId="5" fillId="2" borderId="17" xfId="3" applyNumberFormat="1" applyFont="1" applyFill="1" applyBorder="1" applyAlignment="1">
      <alignment horizontal="center"/>
    </xf>
    <xf numFmtId="164" fontId="16" fillId="2" borderId="25" xfId="1" applyNumberFormat="1" applyFont="1" applyFill="1" applyBorder="1"/>
    <xf numFmtId="164" fontId="12" fillId="2" borderId="0" xfId="1" applyNumberFormat="1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vertical="center"/>
    </xf>
    <xf numFmtId="164" fontId="16" fillId="2" borderId="24" xfId="1" applyNumberFormat="1" applyFont="1" applyFill="1" applyBorder="1"/>
    <xf numFmtId="1" fontId="5" fillId="2" borderId="5" xfId="3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22" xfId="0" applyFill="1" applyBorder="1"/>
    <xf numFmtId="164" fontId="11" fillId="2" borderId="7" xfId="1" applyNumberFormat="1" applyFont="1" applyFill="1" applyBorder="1" applyProtection="1">
      <protection locked="0"/>
    </xf>
    <xf numFmtId="1" fontId="31" fillId="2" borderId="7" xfId="3" applyNumberFormat="1" applyFont="1" applyFill="1" applyBorder="1" applyAlignment="1">
      <alignment horizontal="center"/>
    </xf>
    <xf numFmtId="0" fontId="0" fillId="2" borderId="6" xfId="0" applyFill="1" applyBorder="1"/>
    <xf numFmtId="164" fontId="1" fillId="2" borderId="36" xfId="1" applyNumberFormat="1" applyFont="1" applyFill="1" applyBorder="1"/>
    <xf numFmtId="0" fontId="0" fillId="2" borderId="2" xfId="0" applyFont="1" applyFill="1" applyBorder="1"/>
    <xf numFmtId="0" fontId="2" fillId="0" borderId="20" xfId="0" applyFont="1" applyBorder="1" applyAlignment="1">
      <alignment wrapText="1"/>
    </xf>
    <xf numFmtId="0" fontId="9" fillId="0" borderId="20" xfId="0" applyFont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0" fillId="0" borderId="38" xfId="0" applyBorder="1"/>
    <xf numFmtId="0" fontId="2" fillId="0" borderId="33" xfId="0" applyFont="1" applyFill="1" applyBorder="1"/>
    <xf numFmtId="0" fontId="0" fillId="0" borderId="39" xfId="0" applyBorder="1"/>
    <xf numFmtId="3" fontId="18" fillId="0" borderId="40" xfId="0" applyNumberFormat="1" applyFont="1" applyBorder="1"/>
    <xf numFmtId="3" fontId="16" fillId="0" borderId="35" xfId="4" applyNumberFormat="1" applyFont="1" applyFill="1" applyBorder="1"/>
    <xf numFmtId="3" fontId="12" fillId="0" borderId="6" xfId="4" applyNumberFormat="1" applyFont="1" applyFill="1" applyBorder="1"/>
    <xf numFmtId="164" fontId="2" fillId="2" borderId="25" xfId="1" applyNumberFormat="1" applyFont="1" applyFill="1" applyBorder="1"/>
    <xf numFmtId="164" fontId="16" fillId="2" borderId="5" xfId="1" applyNumberFormat="1" applyFont="1" applyFill="1" applyBorder="1" applyAlignment="1">
      <alignment horizontal="center"/>
    </xf>
    <xf numFmtId="0" fontId="2" fillId="0" borderId="41" xfId="0" applyFont="1" applyBorder="1" applyAlignment="1">
      <alignment wrapText="1"/>
    </xf>
    <xf numFmtId="0" fontId="2" fillId="0" borderId="6" xfId="0" applyFont="1" applyBorder="1" applyAlignment="1">
      <alignment wrapText="1"/>
    </xf>
    <xf numFmtId="164" fontId="5" fillId="0" borderId="5" xfId="1" applyNumberFormat="1" applyFont="1" applyFill="1" applyBorder="1" applyAlignment="1">
      <alignment horizontal="center"/>
    </xf>
    <xf numFmtId="164" fontId="5" fillId="0" borderId="31" xfId="1" applyNumberFormat="1" applyFont="1" applyFill="1" applyBorder="1" applyAlignment="1">
      <alignment horizontal="center"/>
    </xf>
    <xf numFmtId="1" fontId="5" fillId="0" borderId="5" xfId="3" applyNumberFormat="1" applyFont="1" applyFill="1" applyBorder="1" applyAlignment="1">
      <alignment horizontal="center"/>
    </xf>
    <xf numFmtId="1" fontId="5" fillId="0" borderId="31" xfId="3" applyNumberFormat="1" applyFont="1" applyFill="1" applyBorder="1" applyAlignment="1">
      <alignment horizontal="center"/>
    </xf>
    <xf numFmtId="164" fontId="5" fillId="0" borderId="18" xfId="1" applyNumberFormat="1" applyFont="1" applyBorder="1" applyAlignment="1">
      <alignment horizontal="center"/>
    </xf>
    <xf numFmtId="164" fontId="5" fillId="0" borderId="17" xfId="1" applyNumberFormat="1" applyFont="1" applyBorder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" fontId="16" fillId="0" borderId="5" xfId="3" applyNumberFormat="1" applyFont="1" applyBorder="1" applyAlignment="1">
      <alignment horizontal="center"/>
    </xf>
    <xf numFmtId="1" fontId="16" fillId="0" borderId="12" xfId="3" applyNumberFormat="1" applyFont="1" applyBorder="1" applyAlignment="1">
      <alignment horizontal="center"/>
    </xf>
    <xf numFmtId="1" fontId="16" fillId="0" borderId="27" xfId="3" applyNumberFormat="1" applyFont="1" applyBorder="1" applyAlignment="1">
      <alignment horizontal="center"/>
    </xf>
    <xf numFmtId="1" fontId="16" fillId="0" borderId="29" xfId="3" applyNumberFormat="1" applyFont="1" applyBorder="1" applyAlignment="1">
      <alignment horizontal="center"/>
    </xf>
    <xf numFmtId="164" fontId="16" fillId="0" borderId="5" xfId="1" applyNumberFormat="1" applyFont="1" applyBorder="1" applyAlignment="1">
      <alignment horizontal="center"/>
    </xf>
    <xf numFmtId="164" fontId="16" fillId="0" borderId="27" xfId="1" applyNumberFormat="1" applyFont="1" applyBorder="1" applyAlignment="1">
      <alignment horizontal="center"/>
    </xf>
    <xf numFmtId="164" fontId="16" fillId="0" borderId="12" xfId="1" applyNumberFormat="1" applyFont="1" applyFill="1" applyBorder="1" applyAlignment="1">
      <alignment horizontal="center"/>
    </xf>
    <xf numFmtId="164" fontId="16" fillId="0" borderId="6" xfId="1" applyNumberFormat="1" applyFont="1" applyFill="1" applyBorder="1" applyAlignment="1">
      <alignment horizontal="center"/>
    </xf>
    <xf numFmtId="164" fontId="0" fillId="0" borderId="19" xfId="1" applyNumberFormat="1" applyFont="1" applyFill="1" applyBorder="1"/>
    <xf numFmtId="3" fontId="12" fillId="0" borderId="13" xfId="4" applyNumberFormat="1" applyFont="1" applyFill="1" applyBorder="1"/>
    <xf numFmtId="164" fontId="16" fillId="0" borderId="13" xfId="1" applyNumberFormat="1" applyFont="1" applyBorder="1" applyAlignment="1">
      <alignment horizontal="center"/>
    </xf>
    <xf numFmtId="164" fontId="0" fillId="0" borderId="13" xfId="0" applyNumberFormat="1" applyFill="1" applyBorder="1"/>
    <xf numFmtId="0" fontId="0" fillId="0" borderId="13" xfId="0" applyFill="1" applyBorder="1"/>
    <xf numFmtId="164" fontId="12" fillId="0" borderId="13" xfId="1" applyNumberFormat="1" applyFont="1" applyFill="1" applyBorder="1" applyAlignment="1">
      <alignment horizontal="center"/>
    </xf>
    <xf numFmtId="1" fontId="24" fillId="0" borderId="42" xfId="3" applyNumberFormat="1" applyFont="1" applyFill="1" applyBorder="1" applyAlignment="1">
      <alignment horizontal="center"/>
    </xf>
    <xf numFmtId="1" fontId="16" fillId="0" borderId="43" xfId="3" applyNumberFormat="1" applyFont="1" applyBorder="1" applyAlignment="1">
      <alignment horizontal="center"/>
    </xf>
    <xf numFmtId="164" fontId="5" fillId="0" borderId="44" xfId="1" applyNumberFormat="1" applyFont="1" applyBorder="1" applyAlignment="1">
      <alignment horizontal="center"/>
    </xf>
    <xf numFmtId="164" fontId="16" fillId="0" borderId="42" xfId="1" applyNumberFormat="1" applyFont="1" applyFill="1" applyBorder="1" applyAlignment="1">
      <alignment horizontal="center"/>
    </xf>
    <xf numFmtId="1" fontId="16" fillId="0" borderId="42" xfId="3" applyNumberFormat="1" applyFont="1" applyFill="1" applyBorder="1" applyAlignment="1">
      <alignment horizontal="center"/>
    </xf>
    <xf numFmtId="164" fontId="24" fillId="0" borderId="42" xfId="1" applyNumberFormat="1" applyFont="1" applyFill="1" applyBorder="1" applyAlignment="1">
      <alignment horizontal="center"/>
    </xf>
    <xf numFmtId="164" fontId="16" fillId="0" borderId="7" xfId="1" applyNumberFormat="1" applyFont="1" applyBorder="1" applyAlignment="1">
      <alignment horizontal="center"/>
    </xf>
    <xf numFmtId="3" fontId="18" fillId="0" borderId="7" xfId="0" applyNumberFormat="1" applyFont="1" applyBorder="1"/>
    <xf numFmtId="164" fontId="18" fillId="0" borderId="7" xfId="1" applyNumberFormat="1" applyFont="1" applyFill="1" applyBorder="1"/>
    <xf numFmtId="3" fontId="32" fillId="0" borderId="7" xfId="5" applyNumberFormat="1" applyFont="1" applyFill="1" applyBorder="1"/>
    <xf numFmtId="0" fontId="14" fillId="0" borderId="0" xfId="0" applyFont="1"/>
    <xf numFmtId="0" fontId="17" fillId="0" borderId="15" xfId="0" applyFont="1" applyBorder="1" applyAlignment="1">
      <alignment horizontal="center"/>
    </xf>
    <xf numFmtId="1" fontId="5" fillId="0" borderId="18" xfId="3" applyNumberFormat="1" applyFont="1" applyBorder="1" applyAlignment="1">
      <alignment horizontal="center"/>
    </xf>
    <xf numFmtId="1" fontId="5" fillId="0" borderId="17" xfId="3" applyNumberFormat="1" applyFont="1" applyBorder="1" applyAlignment="1">
      <alignment horizontal="center"/>
    </xf>
    <xf numFmtId="0" fontId="29" fillId="0" borderId="0" xfId="0" applyFont="1"/>
    <xf numFmtId="0" fontId="17" fillId="0" borderId="3" xfId="0" applyFont="1" applyBorder="1" applyAlignment="1">
      <alignment horizontal="center"/>
    </xf>
    <xf numFmtId="0" fontId="23" fillId="0" borderId="7" xfId="0" applyFont="1" applyBorder="1" applyAlignment="1">
      <alignment wrapText="1"/>
    </xf>
    <xf numFmtId="1" fontId="12" fillId="0" borderId="7" xfId="3" applyNumberFormat="1" applyFont="1" applyBorder="1" applyAlignment="1">
      <alignment horizontal="center"/>
    </xf>
    <xf numFmtId="1" fontId="12" fillId="2" borderId="0" xfId="3" applyNumberFormat="1" applyFont="1" applyFill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0" fillId="0" borderId="32" xfId="0" applyFont="1" applyBorder="1" applyAlignment="1">
      <alignment horizontal="center"/>
    </xf>
    <xf numFmtId="0" fontId="19" fillId="0" borderId="22" xfId="0" applyFont="1" applyBorder="1"/>
    <xf numFmtId="0" fontId="0" fillId="0" borderId="0" xfId="0" applyAlignment="1">
      <alignment vertical="center"/>
    </xf>
    <xf numFmtId="1" fontId="5" fillId="0" borderId="5" xfId="3" applyNumberFormat="1" applyFont="1" applyBorder="1" applyAlignment="1">
      <alignment horizontal="center"/>
    </xf>
    <xf numFmtId="1" fontId="5" fillId="0" borderId="31" xfId="3" applyNumberFormat="1" applyFont="1" applyBorder="1" applyAlignment="1">
      <alignment horizontal="center"/>
    </xf>
    <xf numFmtId="1" fontId="16" fillId="0" borderId="42" xfId="3" applyNumberFormat="1" applyFont="1" applyBorder="1" applyAlignment="1">
      <alignment horizontal="center"/>
    </xf>
    <xf numFmtId="0" fontId="8" fillId="0" borderId="9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3" xfId="0" applyBorder="1"/>
    <xf numFmtId="0" fontId="0" fillId="0" borderId="10" xfId="0" applyBorder="1"/>
    <xf numFmtId="0" fontId="0" fillId="0" borderId="22" xfId="0" applyBorder="1"/>
    <xf numFmtId="0" fontId="0" fillId="0" borderId="26" xfId="0" applyBorder="1"/>
    <xf numFmtId="0" fontId="13" fillId="0" borderId="0" xfId="3" applyFont="1"/>
    <xf numFmtId="1" fontId="13" fillId="0" borderId="0" xfId="3" applyNumberFormat="1" applyFont="1"/>
    <xf numFmtId="0" fontId="21" fillId="0" borderId="0" xfId="5" applyFont="1" applyBorder="1" applyAlignment="1">
      <alignment horizontal="left"/>
    </xf>
    <xf numFmtId="0" fontId="20" fillId="0" borderId="0" xfId="5" applyBorder="1"/>
    <xf numFmtId="0" fontId="23" fillId="0" borderId="9" xfId="0" applyFont="1" applyBorder="1"/>
    <xf numFmtId="0" fontId="24" fillId="0" borderId="7" xfId="3" applyFont="1" applyBorder="1"/>
    <xf numFmtId="167" fontId="24" fillId="0" borderId="7" xfId="3" applyNumberFormat="1" applyFont="1" applyBorder="1"/>
    <xf numFmtId="1" fontId="24" fillId="0" borderId="42" xfId="3" applyNumberFormat="1" applyFont="1" applyBorder="1" applyAlignment="1">
      <alignment horizontal="center"/>
    </xf>
    <xf numFmtId="0" fontId="28" fillId="0" borderId="0" xfId="5" applyFont="1" applyBorder="1"/>
    <xf numFmtId="0" fontId="31" fillId="0" borderId="7" xfId="3" applyFont="1" applyBorder="1"/>
    <xf numFmtId="167" fontId="11" fillId="0" borderId="7" xfId="3" applyNumberFormat="1" applyBorder="1"/>
    <xf numFmtId="1" fontId="31" fillId="0" borderId="13" xfId="3" applyNumberFormat="1" applyFont="1" applyBorder="1" applyAlignment="1">
      <alignment horizontal="center"/>
    </xf>
    <xf numFmtId="1" fontId="31" fillId="0" borderId="7" xfId="3" applyNumberFormat="1" applyFont="1" applyBorder="1" applyAlignment="1">
      <alignment horizontal="center"/>
    </xf>
    <xf numFmtId="0" fontId="17" fillId="0" borderId="9" xfId="5" applyFont="1" applyBorder="1"/>
    <xf numFmtId="3" fontId="32" fillId="0" borderId="7" xfId="5" applyNumberFormat="1" applyFont="1" applyBorder="1"/>
    <xf numFmtId="3" fontId="32" fillId="0" borderId="10" xfId="5" applyNumberFormat="1" applyFont="1" applyBorder="1"/>
    <xf numFmtId="0" fontId="20" fillId="0" borderId="9" xfId="5" applyBorder="1"/>
    <xf numFmtId="0" fontId="33" fillId="0" borderId="7" xfId="5" applyFont="1" applyBorder="1"/>
    <xf numFmtId="0" fontId="9" fillId="0" borderId="7" xfId="5" applyFont="1" applyBorder="1" applyAlignment="1">
      <alignment vertical="top" wrapText="1"/>
    </xf>
    <xf numFmtId="1" fontId="25" fillId="0" borderId="0" xfId="3" applyNumberFormat="1" applyFont="1" applyAlignment="1">
      <alignment horizontal="left"/>
    </xf>
    <xf numFmtId="0" fontId="21" fillId="0" borderId="4" xfId="5" applyFont="1" applyBorder="1"/>
    <xf numFmtId="0" fontId="33" fillId="0" borderId="6" xfId="5" applyFont="1" applyBorder="1"/>
    <xf numFmtId="3" fontId="33" fillId="0" borderId="6" xfId="5" applyNumberFormat="1" applyFont="1" applyBorder="1"/>
    <xf numFmtId="3" fontId="33" fillId="0" borderId="14" xfId="5" applyNumberFormat="1" applyFont="1" applyBorder="1"/>
    <xf numFmtId="0" fontId="21" fillId="0" borderId="0" xfId="5" applyFont="1" applyBorder="1"/>
    <xf numFmtId="0" fontId="32" fillId="0" borderId="0" xfId="5" applyFont="1" applyBorder="1"/>
    <xf numFmtId="3" fontId="20" fillId="0" borderId="0" xfId="5" applyNumberFormat="1" applyBorder="1"/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0" fillId="0" borderId="13" xfId="0" applyNumberFormat="1" applyBorder="1"/>
    <xf numFmtId="0" fontId="7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0" fillId="0" borderId="6" xfId="0" applyBorder="1"/>
    <xf numFmtId="0" fontId="9" fillId="0" borderId="6" xfId="0" applyFont="1" applyBorder="1" applyAlignment="1">
      <alignment vertical="top" wrapText="1"/>
    </xf>
    <xf numFmtId="164" fontId="0" fillId="0" borderId="6" xfId="0" applyNumberFormat="1" applyBorder="1"/>
    <xf numFmtId="0" fontId="2" fillId="0" borderId="34" xfId="0" applyFont="1" applyBorder="1" applyAlignment="1">
      <alignment horizontal="center"/>
    </xf>
    <xf numFmtId="0" fontId="18" fillId="0" borderId="35" xfId="0" applyFont="1" applyBorder="1"/>
    <xf numFmtId="0" fontId="0" fillId="2" borderId="2" xfId="0" applyFill="1" applyBorder="1"/>
    <xf numFmtId="164" fontId="22" fillId="0" borderId="0" xfId="0" applyNumberFormat="1" applyFont="1"/>
    <xf numFmtId="0" fontId="2" fillId="0" borderId="33" xfId="0" applyFont="1" applyBorder="1"/>
    <xf numFmtId="0" fontId="16" fillId="0" borderId="0" xfId="3" applyFont="1" applyAlignment="1">
      <alignment horizontal="left"/>
    </xf>
    <xf numFmtId="1" fontId="3" fillId="0" borderId="0" xfId="3" applyNumberFormat="1" applyFont="1"/>
    <xf numFmtId="1" fontId="16" fillId="0" borderId="0" xfId="3" applyNumberFormat="1" applyFont="1" applyAlignment="1">
      <alignment horizontal="center"/>
    </xf>
    <xf numFmtId="0" fontId="17" fillId="0" borderId="21" xfId="0" applyFont="1" applyBorder="1"/>
    <xf numFmtId="38" fontId="16" fillId="0" borderId="22" xfId="3" applyNumberFormat="1" applyFont="1" applyBorder="1"/>
    <xf numFmtId="3" fontId="19" fillId="0" borderId="28" xfId="0" applyNumberFormat="1" applyFont="1" applyBorder="1"/>
    <xf numFmtId="0" fontId="2" fillId="0" borderId="21" xfId="0" applyFont="1" applyBorder="1"/>
    <xf numFmtId="0" fontId="2" fillId="0" borderId="22" xfId="0" applyFont="1" applyBorder="1"/>
  </cellXfs>
  <cellStyles count="6">
    <cellStyle name="Komma" xfId="1" builtinId="3"/>
    <cellStyle name="Komma 2" xfId="2" xr:uid="{EABAA30D-9532-4702-81B3-8A357E7644F7}"/>
    <cellStyle name="Komma 2 2" xfId="4" xr:uid="{F2B3A7CB-940B-4F90-A4DF-8B6282ED2656}"/>
    <cellStyle name="Normal" xfId="0" builtinId="0"/>
    <cellStyle name="Normal 2" xfId="3" xr:uid="{D6FABEF2-310A-4231-A7AD-7BDC85F09DFE}"/>
    <cellStyle name="Normal 3" xfId="5" xr:uid="{91FC8613-7877-4852-A372-D8FFC4FA6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EEF6-384D-47EA-8224-A5EE5CF348E9}">
  <dimension ref="A1:Q37"/>
  <sheetViews>
    <sheetView tabSelected="1" topLeftCell="A11" workbookViewId="0">
      <selection activeCell="E34" sqref="E34"/>
    </sheetView>
  </sheetViews>
  <sheetFormatPr baseColWidth="10" defaultRowHeight="14.4" x14ac:dyDescent="0.3"/>
  <cols>
    <col min="1" max="1" width="3.88671875" style="50" bestFit="1" customWidth="1"/>
    <col min="2" max="2" width="7.88671875" bestFit="1" customWidth="1"/>
    <col min="3" max="3" width="24.6640625" customWidth="1"/>
    <col min="4" max="5" width="10.6640625" customWidth="1"/>
    <col min="6" max="6" width="10.6640625" style="85" customWidth="1"/>
    <col min="7" max="7" width="3.21875" customWidth="1"/>
    <col min="8" max="9" width="10.6640625" customWidth="1"/>
    <col min="10" max="10" width="10.6640625" style="85" customWidth="1"/>
    <col min="11" max="11" width="3.21875" style="85" customWidth="1"/>
    <col min="12" max="14" width="10.6640625" style="85" customWidth="1"/>
    <col min="16" max="16" width="21.5546875" customWidth="1"/>
    <col min="17" max="17" width="11.5546875" style="85"/>
  </cols>
  <sheetData>
    <row r="1" spans="1:17" ht="21" x14ac:dyDescent="0.4">
      <c r="C1" s="260" t="s">
        <v>85</v>
      </c>
    </row>
    <row r="2" spans="1:17" ht="15" thickBot="1" x14ac:dyDescent="0.35"/>
    <row r="3" spans="1:17" ht="18" x14ac:dyDescent="0.35">
      <c r="A3" s="261"/>
      <c r="B3" s="23"/>
      <c r="C3" s="24"/>
      <c r="D3" s="262" t="s">
        <v>1</v>
      </c>
      <c r="E3" s="263"/>
      <c r="F3" s="263"/>
      <c r="G3" s="203"/>
      <c r="H3" s="262" t="s">
        <v>3</v>
      </c>
      <c r="I3" s="263"/>
      <c r="J3" s="263"/>
      <c r="K3" s="35"/>
      <c r="L3" s="229" t="s">
        <v>18</v>
      </c>
      <c r="M3" s="229"/>
      <c r="N3" s="230"/>
      <c r="P3" s="264"/>
    </row>
    <row r="4" spans="1:17" s="51" customFormat="1" ht="12" x14ac:dyDescent="0.25">
      <c r="A4" s="265" t="s">
        <v>23</v>
      </c>
      <c r="B4" s="266" t="s">
        <v>94</v>
      </c>
      <c r="C4" s="266" t="s">
        <v>74</v>
      </c>
      <c r="D4" s="198" t="s">
        <v>0</v>
      </c>
      <c r="E4" s="198" t="s">
        <v>17</v>
      </c>
      <c r="F4" s="117" t="s">
        <v>19</v>
      </c>
      <c r="G4" s="195"/>
      <c r="H4" s="198" t="s">
        <v>0</v>
      </c>
      <c r="I4" s="198" t="s">
        <v>17</v>
      </c>
      <c r="J4" s="117" t="s">
        <v>19</v>
      </c>
      <c r="K4" s="197"/>
      <c r="L4" s="117" t="s">
        <v>0</v>
      </c>
      <c r="M4" s="117" t="s">
        <v>17</v>
      </c>
      <c r="N4" s="255" t="s">
        <v>19</v>
      </c>
      <c r="Q4" s="118"/>
    </row>
    <row r="5" spans="1:17" x14ac:dyDescent="0.3">
      <c r="A5" s="265">
        <v>1</v>
      </c>
      <c r="B5" s="158"/>
      <c r="C5" s="158" t="s">
        <v>83</v>
      </c>
      <c r="D5" s="267"/>
      <c r="E5" s="267"/>
      <c r="F5" s="119">
        <v>-150000</v>
      </c>
      <c r="G5" s="268"/>
      <c r="H5" s="267"/>
      <c r="I5" s="267"/>
      <c r="J5" s="119">
        <v>150000</v>
      </c>
      <c r="K5" s="205"/>
      <c r="L5" s="119">
        <f>D5+H5</f>
        <v>0</v>
      </c>
      <c r="M5" s="249">
        <f>E5+I5</f>
        <v>0</v>
      </c>
      <c r="N5" s="258">
        <f>F5+J5</f>
        <v>0</v>
      </c>
    </row>
    <row r="6" spans="1:17" x14ac:dyDescent="0.3">
      <c r="A6" s="265">
        <v>2</v>
      </c>
      <c r="B6" s="14">
        <v>95097</v>
      </c>
      <c r="C6" s="15" t="s">
        <v>9</v>
      </c>
      <c r="D6" s="111">
        <v>-45625</v>
      </c>
      <c r="E6" s="111"/>
      <c r="F6" s="17"/>
      <c r="G6" s="196"/>
      <c r="H6" s="111">
        <v>47212</v>
      </c>
      <c r="I6" s="17"/>
      <c r="J6" s="17"/>
      <c r="K6" s="77"/>
      <c r="L6" s="119">
        <f t="shared" ref="L6:N23" si="0">D6+H6</f>
        <v>1587</v>
      </c>
      <c r="M6" s="249">
        <f t="shared" si="0"/>
        <v>0</v>
      </c>
      <c r="N6" s="258">
        <f t="shared" si="0"/>
        <v>0</v>
      </c>
    </row>
    <row r="7" spans="1:17" x14ac:dyDescent="0.3">
      <c r="A7" s="265"/>
      <c r="B7" s="14">
        <v>95096</v>
      </c>
      <c r="C7" s="15" t="s">
        <v>56</v>
      </c>
      <c r="D7" s="111">
        <v>-14400</v>
      </c>
      <c r="E7" s="111">
        <v>-20000</v>
      </c>
      <c r="F7" s="17"/>
      <c r="G7" s="196"/>
      <c r="H7" s="17"/>
      <c r="I7" s="17"/>
      <c r="J7" s="17"/>
      <c r="K7" s="77"/>
      <c r="L7" s="119">
        <f t="shared" si="0"/>
        <v>-14400</v>
      </c>
      <c r="M7" s="119">
        <f t="shared" si="0"/>
        <v>-20000</v>
      </c>
      <c r="N7" s="258">
        <f t="shared" si="0"/>
        <v>0</v>
      </c>
      <c r="Q7" s="18"/>
    </row>
    <row r="8" spans="1:17" x14ac:dyDescent="0.3">
      <c r="A8" s="265"/>
      <c r="B8" s="14">
        <v>95095</v>
      </c>
      <c r="C8" s="15" t="s">
        <v>12</v>
      </c>
      <c r="D8" s="111"/>
      <c r="E8" s="111">
        <v>-16000</v>
      </c>
      <c r="F8" s="17"/>
      <c r="G8" s="196"/>
      <c r="H8" s="17"/>
      <c r="I8" s="17"/>
      <c r="J8" s="17"/>
      <c r="K8" s="77"/>
      <c r="L8" s="119">
        <f t="shared" si="0"/>
        <v>0</v>
      </c>
      <c r="M8" s="119">
        <f t="shared" si="0"/>
        <v>-16000</v>
      </c>
      <c r="N8" s="120">
        <f t="shared" si="0"/>
        <v>0</v>
      </c>
    </row>
    <row r="9" spans="1:17" ht="16.8" customHeight="1" x14ac:dyDescent="0.3">
      <c r="A9" s="265"/>
      <c r="B9" s="14">
        <v>95094</v>
      </c>
      <c r="C9" s="15" t="s">
        <v>55</v>
      </c>
      <c r="D9" s="111">
        <v>-54500</v>
      </c>
      <c r="E9" s="111">
        <v>-40500</v>
      </c>
      <c r="F9" s="17">
        <v>-50000</v>
      </c>
      <c r="G9" s="196"/>
      <c r="H9" s="17"/>
      <c r="I9" s="17"/>
      <c r="J9" s="17"/>
      <c r="K9" s="77"/>
      <c r="L9" s="119">
        <f t="shared" si="0"/>
        <v>-54500</v>
      </c>
      <c r="M9" s="119">
        <f t="shared" si="0"/>
        <v>-40500</v>
      </c>
      <c r="N9" s="120">
        <f t="shared" si="0"/>
        <v>-50000</v>
      </c>
    </row>
    <row r="10" spans="1:17" x14ac:dyDescent="0.3">
      <c r="A10" s="265">
        <v>3</v>
      </c>
      <c r="B10" s="14">
        <v>95093</v>
      </c>
      <c r="C10" s="15" t="s">
        <v>54</v>
      </c>
      <c r="D10" s="111">
        <v>-5000</v>
      </c>
      <c r="E10" s="14"/>
      <c r="F10" s="17">
        <f>-150000-35000-75000</f>
        <v>-260000</v>
      </c>
      <c r="G10" s="196"/>
      <c r="H10" s="17"/>
      <c r="I10" s="17"/>
      <c r="J10" s="17">
        <f>150000+35000+75000</f>
        <v>260000</v>
      </c>
      <c r="K10" s="77"/>
      <c r="L10" s="119">
        <f t="shared" si="0"/>
        <v>-5000</v>
      </c>
      <c r="M10" s="119">
        <f t="shared" si="0"/>
        <v>0</v>
      </c>
      <c r="N10" s="120">
        <f t="shared" si="0"/>
        <v>0</v>
      </c>
    </row>
    <row r="11" spans="1:17" x14ac:dyDescent="0.3">
      <c r="A11" s="265"/>
      <c r="B11" s="14">
        <v>95092</v>
      </c>
      <c r="C11" s="15" t="s">
        <v>53</v>
      </c>
      <c r="D11" s="111"/>
      <c r="E11" s="111">
        <v>-19500</v>
      </c>
      <c r="F11" s="17">
        <v>-20000</v>
      </c>
      <c r="G11" s="196"/>
      <c r="H11" s="17"/>
      <c r="I11" s="17"/>
      <c r="J11" s="17"/>
      <c r="K11" s="77"/>
      <c r="L11" s="119">
        <f t="shared" si="0"/>
        <v>0</v>
      </c>
      <c r="M11" s="119">
        <f t="shared" si="0"/>
        <v>-19500</v>
      </c>
      <c r="N11" s="120">
        <f t="shared" si="0"/>
        <v>-20000</v>
      </c>
    </row>
    <row r="12" spans="1:17" x14ac:dyDescent="0.3">
      <c r="A12" s="265"/>
      <c r="B12" s="14">
        <v>95091</v>
      </c>
      <c r="C12" s="15" t="s">
        <v>52</v>
      </c>
      <c r="D12" s="111">
        <v>-76020</v>
      </c>
      <c r="E12" s="111">
        <v>-33000</v>
      </c>
      <c r="F12" s="17">
        <v>-40000</v>
      </c>
      <c r="G12" s="196"/>
      <c r="H12" s="111"/>
      <c r="I12" s="12"/>
      <c r="J12" s="17"/>
      <c r="K12" s="77"/>
      <c r="L12" s="119">
        <f t="shared" si="0"/>
        <v>-76020</v>
      </c>
      <c r="M12" s="119">
        <f t="shared" si="0"/>
        <v>-33000</v>
      </c>
      <c r="N12" s="120">
        <f t="shared" si="0"/>
        <v>-40000</v>
      </c>
    </row>
    <row r="13" spans="1:17" x14ac:dyDescent="0.3">
      <c r="A13" s="265"/>
      <c r="B13" s="14">
        <v>95011</v>
      </c>
      <c r="C13" s="15" t="s">
        <v>4</v>
      </c>
      <c r="D13" s="111"/>
      <c r="E13" s="111"/>
      <c r="F13" s="17"/>
      <c r="G13" s="196"/>
      <c r="H13" s="111">
        <v>9137</v>
      </c>
      <c r="I13" s="111">
        <v>2000</v>
      </c>
      <c r="J13" s="17">
        <v>25000</v>
      </c>
      <c r="K13" s="77"/>
      <c r="L13" s="119">
        <f t="shared" si="0"/>
        <v>9137</v>
      </c>
      <c r="M13" s="119">
        <f t="shared" si="0"/>
        <v>2000</v>
      </c>
      <c r="N13" s="120">
        <f t="shared" si="0"/>
        <v>25000</v>
      </c>
    </row>
    <row r="14" spans="1:17" x14ac:dyDescent="0.3">
      <c r="A14" s="265"/>
      <c r="B14" s="14">
        <v>95010</v>
      </c>
      <c r="C14" s="15" t="s">
        <v>71</v>
      </c>
      <c r="D14" s="111"/>
      <c r="E14" s="14"/>
      <c r="F14" s="17"/>
      <c r="G14" s="196"/>
      <c r="H14" s="111">
        <v>3607</v>
      </c>
      <c r="I14" s="111">
        <v>8000</v>
      </c>
      <c r="J14" s="17">
        <v>10000</v>
      </c>
      <c r="K14" s="77"/>
      <c r="L14" s="119">
        <f t="shared" si="0"/>
        <v>3607</v>
      </c>
      <c r="M14" s="119">
        <f t="shared" si="0"/>
        <v>8000</v>
      </c>
      <c r="N14" s="120">
        <f t="shared" si="0"/>
        <v>10000</v>
      </c>
    </row>
    <row r="15" spans="1:17" x14ac:dyDescent="0.3">
      <c r="A15" s="265"/>
      <c r="B15" s="14">
        <v>95009</v>
      </c>
      <c r="C15" s="15" t="s">
        <v>50</v>
      </c>
      <c r="D15" s="111"/>
      <c r="E15" s="12">
        <v>-5000</v>
      </c>
      <c r="F15" s="17"/>
      <c r="G15" s="196"/>
      <c r="H15" s="111"/>
      <c r="I15" s="12">
        <v>14000</v>
      </c>
      <c r="J15" s="17">
        <v>30000</v>
      </c>
      <c r="K15" s="77"/>
      <c r="L15" s="119">
        <f t="shared" si="0"/>
        <v>0</v>
      </c>
      <c r="M15" s="119">
        <f t="shared" si="0"/>
        <v>9000</v>
      </c>
      <c r="N15" s="120">
        <f t="shared" si="0"/>
        <v>30000</v>
      </c>
    </row>
    <row r="16" spans="1:17" x14ac:dyDescent="0.3">
      <c r="A16" s="265"/>
      <c r="B16" s="14">
        <v>95006</v>
      </c>
      <c r="C16" s="15" t="s">
        <v>43</v>
      </c>
      <c r="D16" s="111"/>
      <c r="E16" s="111"/>
      <c r="F16" s="17"/>
      <c r="G16" s="196"/>
      <c r="H16" s="111">
        <v>7169</v>
      </c>
      <c r="I16" s="12"/>
      <c r="J16" s="17">
        <v>15000</v>
      </c>
      <c r="K16" s="77"/>
      <c r="L16" s="119">
        <f t="shared" si="0"/>
        <v>7169</v>
      </c>
      <c r="M16" s="119">
        <f t="shared" si="0"/>
        <v>0</v>
      </c>
      <c r="N16" s="120">
        <f t="shared" si="0"/>
        <v>15000</v>
      </c>
    </row>
    <row r="17" spans="1:17" x14ac:dyDescent="0.3">
      <c r="A17" s="265"/>
      <c r="B17" s="14">
        <v>95002</v>
      </c>
      <c r="C17" s="15" t="s">
        <v>37</v>
      </c>
      <c r="D17" s="111">
        <v>-32167</v>
      </c>
      <c r="E17" s="12">
        <v>-18000</v>
      </c>
      <c r="F17" s="17">
        <v>-15000</v>
      </c>
      <c r="G17" s="196"/>
      <c r="H17" s="14"/>
      <c r="I17" s="14"/>
      <c r="J17" s="17"/>
      <c r="K17" s="77"/>
      <c r="L17" s="119">
        <f t="shared" si="0"/>
        <v>-32167</v>
      </c>
      <c r="M17" s="119">
        <f t="shared" si="0"/>
        <v>-18000</v>
      </c>
      <c r="N17" s="120">
        <f t="shared" si="0"/>
        <v>-15000</v>
      </c>
    </row>
    <row r="18" spans="1:17" x14ac:dyDescent="0.3">
      <c r="A18" s="265"/>
      <c r="B18" s="14">
        <v>95001</v>
      </c>
      <c r="C18" s="15" t="s">
        <v>35</v>
      </c>
      <c r="D18" s="111">
        <v>-17051</v>
      </c>
      <c r="E18" s="111"/>
      <c r="F18" s="17"/>
      <c r="G18" s="196"/>
      <c r="H18" s="111">
        <v>107270</v>
      </c>
      <c r="I18" s="12">
        <v>73700</v>
      </c>
      <c r="J18" s="17">
        <v>100000</v>
      </c>
      <c r="K18" s="77"/>
      <c r="L18" s="119">
        <f t="shared" si="0"/>
        <v>90219</v>
      </c>
      <c r="M18" s="119">
        <f t="shared" si="0"/>
        <v>73700</v>
      </c>
      <c r="N18" s="120">
        <f t="shared" si="0"/>
        <v>100000</v>
      </c>
    </row>
    <row r="19" spans="1:17" x14ac:dyDescent="0.3">
      <c r="A19" s="265">
        <v>4</v>
      </c>
      <c r="B19" s="14">
        <v>95000</v>
      </c>
      <c r="C19" s="15" t="s">
        <v>117</v>
      </c>
      <c r="D19" s="111"/>
      <c r="E19" s="111"/>
      <c r="F19" s="17"/>
      <c r="G19" s="196"/>
      <c r="H19" s="111">
        <v>36950</v>
      </c>
      <c r="I19" s="12">
        <v>45750</v>
      </c>
      <c r="J19" s="17">
        <v>50000</v>
      </c>
      <c r="K19" s="77"/>
      <c r="L19" s="119">
        <f t="shared" si="0"/>
        <v>36950</v>
      </c>
      <c r="M19" s="119">
        <f t="shared" si="0"/>
        <v>45750</v>
      </c>
      <c r="N19" s="120">
        <f t="shared" si="0"/>
        <v>50000</v>
      </c>
      <c r="P19" s="1"/>
    </row>
    <row r="20" spans="1:17" x14ac:dyDescent="0.3">
      <c r="A20" s="265"/>
      <c r="B20" s="14">
        <v>70400</v>
      </c>
      <c r="C20" s="15" t="s">
        <v>76</v>
      </c>
      <c r="D20" s="111"/>
      <c r="E20" s="111"/>
      <c r="F20" s="17"/>
      <c r="G20" s="196"/>
      <c r="H20" s="97">
        <v>500</v>
      </c>
      <c r="I20" s="13"/>
      <c r="J20" s="17"/>
      <c r="K20" s="77"/>
      <c r="L20" s="119">
        <f t="shared" si="0"/>
        <v>500</v>
      </c>
      <c r="M20" s="119">
        <f t="shared" si="0"/>
        <v>0</v>
      </c>
      <c r="N20" s="120">
        <f t="shared" si="0"/>
        <v>0</v>
      </c>
    </row>
    <row r="21" spans="1:17" x14ac:dyDescent="0.3">
      <c r="A21" s="265"/>
      <c r="B21" s="14">
        <v>10400</v>
      </c>
      <c r="C21" s="15" t="s">
        <v>27</v>
      </c>
      <c r="D21" s="111">
        <v>-24500</v>
      </c>
      <c r="F21" s="17">
        <v>-10000</v>
      </c>
      <c r="G21" s="196"/>
      <c r="H21" s="97">
        <v>56610</v>
      </c>
      <c r="I21" s="13">
        <v>34000</v>
      </c>
      <c r="J21" s="17">
        <v>50000</v>
      </c>
      <c r="K21" s="77"/>
      <c r="L21" s="119">
        <f t="shared" si="0"/>
        <v>32110</v>
      </c>
      <c r="M21" s="119">
        <f t="shared" si="0"/>
        <v>34000</v>
      </c>
      <c r="N21" s="120">
        <f t="shared" si="0"/>
        <v>40000</v>
      </c>
    </row>
    <row r="22" spans="1:17" x14ac:dyDescent="0.3">
      <c r="A22" s="265"/>
      <c r="B22" s="14">
        <v>10300</v>
      </c>
      <c r="C22" s="15" t="s">
        <v>79</v>
      </c>
      <c r="D22" s="111">
        <v>-122450</v>
      </c>
      <c r="E22" s="13">
        <v>-90000</v>
      </c>
      <c r="F22" s="17">
        <v>-110000</v>
      </c>
      <c r="G22" s="196"/>
      <c r="H22" s="97">
        <v>4115</v>
      </c>
      <c r="I22" s="17"/>
      <c r="J22" s="17">
        <v>4000</v>
      </c>
      <c r="K22" s="77"/>
      <c r="L22" s="119">
        <f t="shared" si="0"/>
        <v>-118335</v>
      </c>
      <c r="M22" s="119">
        <f t="shared" si="0"/>
        <v>-90000</v>
      </c>
      <c r="N22" s="120">
        <f t="shared" si="0"/>
        <v>-106000</v>
      </c>
    </row>
    <row r="23" spans="1:17" ht="15" thickBot="1" x14ac:dyDescent="0.35">
      <c r="A23" s="269"/>
      <c r="B23" s="36">
        <v>10110</v>
      </c>
      <c r="C23" s="37" t="s">
        <v>80</v>
      </c>
      <c r="D23" s="36"/>
      <c r="E23" s="127"/>
      <c r="F23" s="38"/>
      <c r="G23" s="270"/>
      <c r="H23" s="127">
        <v>87346</v>
      </c>
      <c r="I23" s="36">
        <v>88000</v>
      </c>
      <c r="J23" s="128">
        <v>125000</v>
      </c>
      <c r="K23" s="206"/>
      <c r="L23" s="119">
        <f t="shared" si="0"/>
        <v>87346</v>
      </c>
      <c r="M23" s="119">
        <f t="shared" si="0"/>
        <v>88000</v>
      </c>
      <c r="N23" s="120">
        <f t="shared" si="0"/>
        <v>125000</v>
      </c>
    </row>
    <row r="24" spans="1:17" ht="15" thickBot="1" x14ac:dyDescent="0.35">
      <c r="A24" s="271"/>
      <c r="B24" s="272"/>
      <c r="C24" s="82" t="s">
        <v>5</v>
      </c>
      <c r="D24" s="83">
        <f>SUM(D5:D23)-1</f>
        <v>-391714</v>
      </c>
      <c r="E24" s="83">
        <f>SUM(E5:E23)</f>
        <v>-242000</v>
      </c>
      <c r="F24" s="83">
        <f>SUM(F5:F23)</f>
        <v>-655000</v>
      </c>
      <c r="G24" s="204"/>
      <c r="H24" s="83">
        <f>SUM(H5:H23)-1</f>
        <v>359915</v>
      </c>
      <c r="I24" s="83">
        <f>SUM(I5:I23)</f>
        <v>265450</v>
      </c>
      <c r="J24" s="83">
        <f>SUM(J5:J23)</f>
        <v>819000</v>
      </c>
      <c r="K24" s="207"/>
      <c r="L24" s="83">
        <f>SUM(L5:L23)</f>
        <v>-31797</v>
      </c>
      <c r="M24" s="83">
        <f>SUM(M5:M23)</f>
        <v>23450</v>
      </c>
      <c r="N24" s="84">
        <f>F24+J24</f>
        <v>164000</v>
      </c>
    </row>
    <row r="26" spans="1:17" x14ac:dyDescent="0.3">
      <c r="A26" s="1" t="s">
        <v>118</v>
      </c>
      <c r="D26" s="1" t="s">
        <v>92</v>
      </c>
      <c r="E26" s="85"/>
      <c r="H26" s="1" t="s">
        <v>113</v>
      </c>
      <c r="I26" s="85"/>
      <c r="L26" s="1" t="s">
        <v>116</v>
      </c>
      <c r="N26"/>
    </row>
    <row r="27" spans="1:17" x14ac:dyDescent="0.3">
      <c r="A27" t="s">
        <v>97</v>
      </c>
      <c r="D27" t="s">
        <v>109</v>
      </c>
      <c r="E27" s="122">
        <f>19220+18060.03</f>
        <v>37280.03</v>
      </c>
      <c r="H27" t="s">
        <v>114</v>
      </c>
      <c r="J27" s="85">
        <v>150000</v>
      </c>
      <c r="L27" t="s">
        <v>96</v>
      </c>
      <c r="N27" s="85">
        <v>18750</v>
      </c>
    </row>
    <row r="28" spans="1:17" x14ac:dyDescent="0.3">
      <c r="C28" s="1"/>
      <c r="D28" t="s">
        <v>110</v>
      </c>
      <c r="E28" s="85">
        <v>8670</v>
      </c>
      <c r="H28" t="s">
        <v>112</v>
      </c>
      <c r="J28" s="85">
        <v>35000</v>
      </c>
      <c r="L28" t="s">
        <v>95</v>
      </c>
      <c r="N28" s="85">
        <v>4500</v>
      </c>
    </row>
    <row r="29" spans="1:17" x14ac:dyDescent="0.3">
      <c r="D29" t="s">
        <v>111</v>
      </c>
      <c r="E29" s="125">
        <f>1434-172</f>
        <v>1262</v>
      </c>
      <c r="H29" t="s">
        <v>115</v>
      </c>
      <c r="J29" s="125">
        <v>75000</v>
      </c>
      <c r="L29" t="s">
        <v>11</v>
      </c>
      <c r="N29" s="125">
        <f>2000+2000+1000+2800+2900+3000</f>
        <v>13700</v>
      </c>
    </row>
    <row r="30" spans="1:17" x14ac:dyDescent="0.3">
      <c r="E30" s="126">
        <f>SUM(E27:E29)</f>
        <v>47212.03</v>
      </c>
      <c r="J30" s="126">
        <f>SUM(J27:J29)</f>
        <v>260000</v>
      </c>
      <c r="M30"/>
      <c r="N30" s="126">
        <f>SUM(N27:N29)</f>
        <v>36950</v>
      </c>
      <c r="Q30" s="126"/>
    </row>
    <row r="35" spans="1:17" x14ac:dyDescent="0.3">
      <c r="P35" s="273"/>
      <c r="Q35" s="129"/>
    </row>
    <row r="37" spans="1:17" s="273" customFormat="1" x14ac:dyDescent="0.3">
      <c r="A37" s="50"/>
      <c r="B37"/>
      <c r="C37"/>
      <c r="D37"/>
      <c r="E37"/>
      <c r="F37" s="85"/>
      <c r="G37"/>
      <c r="H37"/>
      <c r="I37"/>
      <c r="J37" s="85"/>
      <c r="K37" s="85"/>
      <c r="L37" s="85"/>
      <c r="M37" s="85"/>
      <c r="N37" s="85"/>
      <c r="P37"/>
      <c r="Q37" s="85"/>
    </row>
  </sheetData>
  <mergeCells count="3">
    <mergeCell ref="D3:F3"/>
    <mergeCell ref="H3:J3"/>
    <mergeCell ref="L3:N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677C-26B2-4FE8-8DA5-17A298EA330E}">
  <dimension ref="A1:N38"/>
  <sheetViews>
    <sheetView topLeftCell="A3" workbookViewId="0">
      <selection activeCell="O13" sqref="O13"/>
    </sheetView>
  </sheetViews>
  <sheetFormatPr baseColWidth="10" defaultColWidth="11.44140625" defaultRowHeight="14.4" x14ac:dyDescent="0.3"/>
  <cols>
    <col min="1" max="1" width="3.21875" style="139" customWidth="1"/>
    <col min="2" max="2" width="5.77734375" style="52" customWidth="1"/>
    <col min="3" max="3" width="19.77734375" style="52" customWidth="1"/>
    <col min="4" max="4" width="10.6640625" style="52" bestFit="1" customWidth="1"/>
    <col min="5" max="5" width="11.88671875" style="52" bestFit="1" customWidth="1"/>
    <col min="6" max="6" width="11.21875" style="85" customWidth="1"/>
    <col min="7" max="7" width="2.5546875" style="52" customWidth="1"/>
    <col min="8" max="8" width="10.6640625" style="52" bestFit="1" customWidth="1"/>
    <col min="9" max="9" width="11.88671875" style="52" bestFit="1" customWidth="1"/>
    <col min="10" max="10" width="11.21875" style="85" customWidth="1"/>
    <col min="11" max="11" width="2.5546875" style="52" customWidth="1"/>
    <col min="12" max="12" width="10.6640625" style="52" bestFit="1" customWidth="1"/>
    <col min="13" max="13" width="11.88671875" style="52" bestFit="1" customWidth="1"/>
    <col min="14" max="14" width="13.21875" style="85" bestFit="1" customWidth="1"/>
    <col min="15" max="16384" width="11.44140625" style="52"/>
  </cols>
  <sheetData>
    <row r="1" spans="1:14" ht="21" x14ac:dyDescent="0.4">
      <c r="C1" s="115" t="s">
        <v>7</v>
      </c>
    </row>
    <row r="2" spans="1:14" ht="15" thickBot="1" x14ac:dyDescent="0.35"/>
    <row r="3" spans="1:14" ht="17.399999999999999" x14ac:dyDescent="0.3">
      <c r="A3" s="140"/>
      <c r="B3" s="102"/>
      <c r="C3" s="103"/>
      <c r="D3" s="231" t="s">
        <v>1</v>
      </c>
      <c r="E3" s="231"/>
      <c r="F3" s="231"/>
      <c r="G3" s="208"/>
      <c r="H3" s="231" t="s">
        <v>3</v>
      </c>
      <c r="I3" s="231"/>
      <c r="J3" s="231"/>
      <c r="K3" s="208"/>
      <c r="L3" s="231" t="s">
        <v>82</v>
      </c>
      <c r="M3" s="231"/>
      <c r="N3" s="232"/>
    </row>
    <row r="4" spans="1:14" ht="14.4" customHeight="1" x14ac:dyDescent="0.3">
      <c r="A4" s="141" t="s">
        <v>2</v>
      </c>
      <c r="B4" s="105" t="s">
        <v>84</v>
      </c>
      <c r="C4" s="105" t="s">
        <v>74</v>
      </c>
      <c r="D4" s="34" t="s">
        <v>0</v>
      </c>
      <c r="E4" s="34" t="s">
        <v>17</v>
      </c>
      <c r="F4" s="142" t="s">
        <v>19</v>
      </c>
      <c r="G4" s="26"/>
      <c r="H4" s="34" t="s">
        <v>0</v>
      </c>
      <c r="I4" s="34" t="s">
        <v>17</v>
      </c>
      <c r="J4" s="142" t="s">
        <v>19</v>
      </c>
      <c r="K4" s="26"/>
      <c r="L4" s="34" t="s">
        <v>0</v>
      </c>
      <c r="M4" s="34" t="s">
        <v>17</v>
      </c>
      <c r="N4" s="253" t="s">
        <v>19</v>
      </c>
    </row>
    <row r="5" spans="1:14" x14ac:dyDescent="0.3">
      <c r="A5" s="81"/>
      <c r="B5" s="106">
        <v>95402</v>
      </c>
      <c r="C5" s="107" t="s">
        <v>61</v>
      </c>
      <c r="D5" s="10">
        <v>7579</v>
      </c>
      <c r="E5" s="10">
        <v>-13000</v>
      </c>
      <c r="F5" s="17"/>
      <c r="G5" s="209"/>
      <c r="H5" s="10"/>
      <c r="I5" s="10"/>
      <c r="J5" s="17"/>
      <c r="K5" s="209"/>
      <c r="L5" s="143">
        <f>D5+H5</f>
        <v>7579</v>
      </c>
      <c r="M5" s="247">
        <f>E5+I5</f>
        <v>-13000</v>
      </c>
      <c r="N5" s="17"/>
    </row>
    <row r="6" spans="1:14" ht="15" customHeight="1" x14ac:dyDescent="0.3">
      <c r="A6" s="144"/>
      <c r="B6" s="106">
        <v>95401</v>
      </c>
      <c r="C6" s="107" t="s">
        <v>60</v>
      </c>
      <c r="D6" s="10">
        <v>5129</v>
      </c>
      <c r="E6" s="10">
        <v>-27000</v>
      </c>
      <c r="F6" s="17"/>
      <c r="G6" s="209"/>
      <c r="H6" s="10"/>
      <c r="I6" s="10"/>
      <c r="J6" s="17"/>
      <c r="K6" s="209"/>
      <c r="L6" s="143">
        <f>D6+H6</f>
        <v>5129</v>
      </c>
      <c r="M6" s="247">
        <f>E6+I6</f>
        <v>-27000</v>
      </c>
      <c r="N6" s="17">
        <f>F5+J5</f>
        <v>0</v>
      </c>
    </row>
    <row r="7" spans="1:14" ht="25.8" customHeight="1" x14ac:dyDescent="0.3">
      <c r="A7" s="145"/>
      <c r="B7" s="146">
        <v>95300</v>
      </c>
      <c r="C7" s="147" t="s">
        <v>75</v>
      </c>
      <c r="D7" s="17"/>
      <c r="E7" s="17"/>
      <c r="F7" s="17"/>
      <c r="G7" s="209"/>
      <c r="H7" s="17">
        <v>17776</v>
      </c>
      <c r="I7" s="17">
        <v>130000</v>
      </c>
      <c r="J7" s="17">
        <v>60000</v>
      </c>
      <c r="K7" s="209"/>
      <c r="L7" s="143">
        <f t="shared" ref="L7:L27" si="0">D7+H7</f>
        <v>17776</v>
      </c>
      <c r="M7" s="143">
        <f t="shared" ref="M7:M27" si="1">E7+I7</f>
        <v>130000</v>
      </c>
      <c r="N7" s="17">
        <f t="shared" ref="N7:N27" si="2">F7+J7</f>
        <v>60000</v>
      </c>
    </row>
    <row r="8" spans="1:14" x14ac:dyDescent="0.3">
      <c r="A8" s="81"/>
      <c r="B8" s="106">
        <v>95200</v>
      </c>
      <c r="C8" s="42" t="s">
        <v>58</v>
      </c>
      <c r="D8" s="17"/>
      <c r="E8" s="17"/>
      <c r="F8" s="17"/>
      <c r="G8" s="209"/>
      <c r="H8" s="17">
        <v>3320</v>
      </c>
      <c r="I8" s="17">
        <v>3000</v>
      </c>
      <c r="J8" s="17">
        <v>4500</v>
      </c>
      <c r="K8" s="209"/>
      <c r="L8" s="143">
        <f t="shared" si="0"/>
        <v>3320</v>
      </c>
      <c r="M8" s="143">
        <f t="shared" si="1"/>
        <v>3000</v>
      </c>
      <c r="N8" s="148">
        <f t="shared" si="2"/>
        <v>4500</v>
      </c>
    </row>
    <row r="9" spans="1:14" x14ac:dyDescent="0.3">
      <c r="A9" s="81"/>
      <c r="B9" s="106">
        <v>95100</v>
      </c>
      <c r="C9" s="42" t="s">
        <v>57</v>
      </c>
      <c r="D9" s="17"/>
      <c r="E9" s="17"/>
      <c r="F9" s="17"/>
      <c r="G9" s="209"/>
      <c r="H9" s="17">
        <v>5282</v>
      </c>
      <c r="I9" s="17">
        <v>40000</v>
      </c>
      <c r="J9" s="17">
        <v>40000</v>
      </c>
      <c r="K9" s="209"/>
      <c r="L9" s="143">
        <f t="shared" si="0"/>
        <v>5282</v>
      </c>
      <c r="M9" s="143">
        <f t="shared" si="1"/>
        <v>40000</v>
      </c>
      <c r="N9" s="148">
        <f t="shared" si="2"/>
        <v>40000</v>
      </c>
    </row>
    <row r="10" spans="1:14" x14ac:dyDescent="0.3">
      <c r="A10" s="81"/>
      <c r="B10" s="106">
        <v>95098</v>
      </c>
      <c r="C10" s="42" t="s">
        <v>13</v>
      </c>
      <c r="D10" s="17">
        <v>-10500</v>
      </c>
      <c r="E10" s="17"/>
      <c r="F10" s="17">
        <v>-20000</v>
      </c>
      <c r="G10" s="209"/>
      <c r="H10" s="17">
        <v>10500</v>
      </c>
      <c r="I10" s="17"/>
      <c r="J10" s="17"/>
      <c r="K10" s="209"/>
      <c r="L10" s="143">
        <f t="shared" si="0"/>
        <v>0</v>
      </c>
      <c r="M10" s="143">
        <f t="shared" si="1"/>
        <v>0</v>
      </c>
      <c r="N10" s="148">
        <f t="shared" si="2"/>
        <v>-20000</v>
      </c>
    </row>
    <row r="11" spans="1:14" x14ac:dyDescent="0.3">
      <c r="A11" s="81"/>
      <c r="B11" s="106">
        <v>95097</v>
      </c>
      <c r="C11" s="42" t="s">
        <v>9</v>
      </c>
      <c r="D11" s="17">
        <v>-1000</v>
      </c>
      <c r="E11" s="17"/>
      <c r="F11" s="17">
        <v>-10000</v>
      </c>
      <c r="G11" s="209"/>
      <c r="H11" s="17"/>
      <c r="I11" s="17"/>
      <c r="J11" s="17"/>
      <c r="K11" s="209"/>
      <c r="L11" s="143">
        <f t="shared" si="0"/>
        <v>-1000</v>
      </c>
      <c r="M11" s="143">
        <f t="shared" si="1"/>
        <v>0</v>
      </c>
      <c r="N11" s="148">
        <f t="shared" si="2"/>
        <v>-10000</v>
      </c>
    </row>
    <row r="12" spans="1:14" ht="22.2" customHeight="1" x14ac:dyDescent="0.3">
      <c r="A12" s="81"/>
      <c r="B12" s="123">
        <v>95096</v>
      </c>
      <c r="C12" s="124" t="s">
        <v>56</v>
      </c>
      <c r="D12" s="17">
        <v>-42709</v>
      </c>
      <c r="E12" s="17">
        <v>-220000</v>
      </c>
      <c r="F12" s="17">
        <v>-22000</v>
      </c>
      <c r="G12" s="209"/>
      <c r="H12" s="17">
        <v>51</v>
      </c>
      <c r="I12" s="17"/>
      <c r="J12" s="17"/>
      <c r="K12" s="209"/>
      <c r="L12" s="143">
        <f t="shared" si="0"/>
        <v>-42658</v>
      </c>
      <c r="M12" s="143">
        <f t="shared" si="1"/>
        <v>-220000</v>
      </c>
      <c r="N12" s="148">
        <f t="shared" si="2"/>
        <v>-22000</v>
      </c>
    </row>
    <row r="13" spans="1:14" x14ac:dyDescent="0.3">
      <c r="A13" s="81"/>
      <c r="B13" s="106">
        <v>95095</v>
      </c>
      <c r="C13" s="42" t="s">
        <v>12</v>
      </c>
      <c r="D13" s="17">
        <v>-12000</v>
      </c>
      <c r="E13" s="17"/>
      <c r="F13" s="17"/>
      <c r="G13" s="209"/>
      <c r="H13" s="17">
        <v>16996</v>
      </c>
      <c r="I13" s="17"/>
      <c r="J13" s="17"/>
      <c r="K13" s="209"/>
      <c r="L13" s="143">
        <f t="shared" si="0"/>
        <v>4996</v>
      </c>
      <c r="M13" s="143">
        <f t="shared" si="1"/>
        <v>0</v>
      </c>
      <c r="N13" s="148">
        <f t="shared" si="2"/>
        <v>0</v>
      </c>
    </row>
    <row r="14" spans="1:14" x14ac:dyDescent="0.3">
      <c r="A14" s="81"/>
      <c r="B14" s="106">
        <v>95094</v>
      </c>
      <c r="C14" s="42" t="s">
        <v>55</v>
      </c>
      <c r="D14" s="17">
        <v>-7701</v>
      </c>
      <c r="E14" s="17"/>
      <c r="F14" s="17">
        <v>-30000</v>
      </c>
      <c r="G14" s="209"/>
      <c r="H14" s="17"/>
      <c r="I14" s="17"/>
      <c r="J14" s="17"/>
      <c r="K14" s="209"/>
      <c r="L14" s="143">
        <f t="shared" si="0"/>
        <v>-7701</v>
      </c>
      <c r="M14" s="143">
        <f t="shared" si="1"/>
        <v>0</v>
      </c>
      <c r="N14" s="148">
        <f t="shared" si="2"/>
        <v>-30000</v>
      </c>
    </row>
    <row r="15" spans="1:14" x14ac:dyDescent="0.3">
      <c r="A15" s="81"/>
      <c r="B15" s="106">
        <v>95093</v>
      </c>
      <c r="C15" s="42" t="s">
        <v>54</v>
      </c>
      <c r="D15" s="17">
        <v>-65000</v>
      </c>
      <c r="E15" s="17">
        <v>-12000</v>
      </c>
      <c r="F15" s="17"/>
      <c r="G15" s="209"/>
      <c r="H15" s="17"/>
      <c r="I15" s="17"/>
      <c r="J15" s="17"/>
      <c r="K15" s="209"/>
      <c r="L15" s="143">
        <f t="shared" si="0"/>
        <v>-65000</v>
      </c>
      <c r="M15" s="143">
        <f t="shared" si="1"/>
        <v>-12000</v>
      </c>
      <c r="N15" s="148">
        <f t="shared" si="2"/>
        <v>0</v>
      </c>
    </row>
    <row r="16" spans="1:14" x14ac:dyDescent="0.3">
      <c r="A16" s="81"/>
      <c r="B16" s="106">
        <v>95092</v>
      </c>
      <c r="C16" s="42" t="s">
        <v>53</v>
      </c>
      <c r="D16" s="17">
        <v>-20073</v>
      </c>
      <c r="E16" s="17">
        <v>-20000</v>
      </c>
      <c r="F16" s="17">
        <v>-22000</v>
      </c>
      <c r="G16" s="209"/>
      <c r="H16" s="17"/>
      <c r="I16" s="17"/>
      <c r="J16" s="17"/>
      <c r="K16" s="209"/>
      <c r="L16" s="143">
        <f t="shared" si="0"/>
        <v>-20073</v>
      </c>
      <c r="M16" s="143">
        <f t="shared" si="1"/>
        <v>-20000</v>
      </c>
      <c r="N16" s="148">
        <f t="shared" si="2"/>
        <v>-22000</v>
      </c>
    </row>
    <row r="17" spans="1:14" x14ac:dyDescent="0.3">
      <c r="A17" s="81"/>
      <c r="B17" s="106">
        <v>95091</v>
      </c>
      <c r="C17" s="42" t="s">
        <v>52</v>
      </c>
      <c r="D17" s="17">
        <v>-22397</v>
      </c>
      <c r="E17" s="17">
        <v>-26000</v>
      </c>
      <c r="F17" s="17">
        <v>-22000</v>
      </c>
      <c r="G17" s="209"/>
      <c r="H17" s="17"/>
      <c r="I17" s="17"/>
      <c r="J17" s="17"/>
      <c r="K17" s="209"/>
      <c r="L17" s="143">
        <f t="shared" si="0"/>
        <v>-22397</v>
      </c>
      <c r="M17" s="143">
        <f t="shared" si="1"/>
        <v>-26000</v>
      </c>
      <c r="N17" s="148">
        <f t="shared" si="2"/>
        <v>-22000</v>
      </c>
    </row>
    <row r="18" spans="1:14" x14ac:dyDescent="0.3">
      <c r="A18" s="81"/>
      <c r="B18" s="106">
        <v>95090</v>
      </c>
      <c r="C18" s="42" t="s">
        <v>51</v>
      </c>
      <c r="D18" s="17"/>
      <c r="E18" s="17">
        <v>-18000</v>
      </c>
      <c r="F18" s="17"/>
      <c r="G18" s="209"/>
      <c r="H18" s="17"/>
      <c r="I18" s="17"/>
      <c r="J18" s="17"/>
      <c r="K18" s="209"/>
      <c r="L18" s="143">
        <f t="shared" si="0"/>
        <v>0</v>
      </c>
      <c r="M18" s="143">
        <f t="shared" si="1"/>
        <v>-18000</v>
      </c>
      <c r="N18" s="148">
        <f t="shared" si="2"/>
        <v>0</v>
      </c>
    </row>
    <row r="19" spans="1:14" x14ac:dyDescent="0.3">
      <c r="A19" s="81"/>
      <c r="B19" s="106">
        <v>95010</v>
      </c>
      <c r="C19" s="42" t="s">
        <v>71</v>
      </c>
      <c r="D19" s="17"/>
      <c r="E19" s="17"/>
      <c r="F19" s="17"/>
      <c r="G19" s="209"/>
      <c r="H19" s="17"/>
      <c r="I19" s="17">
        <v>20000</v>
      </c>
      <c r="J19" s="17">
        <v>5000</v>
      </c>
      <c r="K19" s="209"/>
      <c r="L19" s="143">
        <f t="shared" si="0"/>
        <v>0</v>
      </c>
      <c r="M19" s="143">
        <f t="shared" si="1"/>
        <v>20000</v>
      </c>
      <c r="N19" s="148">
        <f t="shared" si="2"/>
        <v>5000</v>
      </c>
    </row>
    <row r="20" spans="1:14" x14ac:dyDescent="0.3">
      <c r="A20" s="81"/>
      <c r="B20" s="106">
        <v>95009</v>
      </c>
      <c r="C20" s="42" t="s">
        <v>50</v>
      </c>
      <c r="D20" s="17">
        <v>-13398</v>
      </c>
      <c r="E20" s="17">
        <v>-90000</v>
      </c>
      <c r="F20" s="17">
        <v>-80000</v>
      </c>
      <c r="G20" s="209"/>
      <c r="H20" s="17">
        <v>5671</v>
      </c>
      <c r="I20" s="17">
        <v>50000</v>
      </c>
      <c r="J20" s="17">
        <v>40000</v>
      </c>
      <c r="K20" s="209"/>
      <c r="L20" s="143">
        <f t="shared" si="0"/>
        <v>-7727</v>
      </c>
      <c r="M20" s="143">
        <f t="shared" si="1"/>
        <v>-40000</v>
      </c>
      <c r="N20" s="148">
        <f t="shared" si="2"/>
        <v>-40000</v>
      </c>
    </row>
    <row r="21" spans="1:14" x14ac:dyDescent="0.3">
      <c r="A21" s="81"/>
      <c r="B21" s="106">
        <v>95008</v>
      </c>
      <c r="C21" s="42" t="s">
        <v>48</v>
      </c>
      <c r="D21" s="17">
        <v>-28700</v>
      </c>
      <c r="E21" s="17"/>
      <c r="F21" s="17">
        <v>-70000</v>
      </c>
      <c r="G21" s="209"/>
      <c r="H21" s="17">
        <v>293</v>
      </c>
      <c r="I21" s="17"/>
      <c r="J21" s="17"/>
      <c r="K21" s="209"/>
      <c r="L21" s="143">
        <f t="shared" si="0"/>
        <v>-28407</v>
      </c>
      <c r="M21" s="143">
        <f t="shared" si="1"/>
        <v>0</v>
      </c>
      <c r="N21" s="148">
        <f t="shared" si="2"/>
        <v>-70000</v>
      </c>
    </row>
    <row r="22" spans="1:14" x14ac:dyDescent="0.3">
      <c r="A22" s="81"/>
      <c r="B22" s="106">
        <v>95006</v>
      </c>
      <c r="C22" s="42" t="s">
        <v>43</v>
      </c>
      <c r="D22" s="17"/>
      <c r="E22" s="17"/>
      <c r="F22" s="17"/>
      <c r="G22" s="209"/>
      <c r="H22" s="17">
        <v>150410</v>
      </c>
      <c r="I22" s="17">
        <v>250000</v>
      </c>
      <c r="J22" s="17">
        <v>50000</v>
      </c>
      <c r="K22" s="209"/>
      <c r="L22" s="143">
        <f t="shared" si="0"/>
        <v>150410</v>
      </c>
      <c r="M22" s="143">
        <f t="shared" si="1"/>
        <v>250000</v>
      </c>
      <c r="N22" s="148">
        <f t="shared" si="2"/>
        <v>50000</v>
      </c>
    </row>
    <row r="23" spans="1:14" x14ac:dyDescent="0.3">
      <c r="A23" s="81"/>
      <c r="B23" s="106">
        <v>95005</v>
      </c>
      <c r="C23" s="42" t="s">
        <v>40</v>
      </c>
      <c r="D23" s="17"/>
      <c r="E23" s="17"/>
      <c r="F23" s="17">
        <v>-75000</v>
      </c>
      <c r="G23" s="209"/>
      <c r="H23" s="17"/>
      <c r="I23" s="17"/>
      <c r="J23" s="17"/>
      <c r="K23" s="209"/>
      <c r="L23" s="143">
        <f t="shared" si="0"/>
        <v>0</v>
      </c>
      <c r="M23" s="143">
        <f t="shared" si="1"/>
        <v>0</v>
      </c>
      <c r="N23" s="148">
        <f t="shared" si="2"/>
        <v>-75000</v>
      </c>
    </row>
    <row r="24" spans="1:14" x14ac:dyDescent="0.3">
      <c r="A24" s="81"/>
      <c r="B24" s="106">
        <v>95002</v>
      </c>
      <c r="C24" s="42" t="s">
        <v>37</v>
      </c>
      <c r="D24" s="17">
        <v>-45882</v>
      </c>
      <c r="E24" s="17">
        <v>-133500</v>
      </c>
      <c r="F24" s="17">
        <v>-60000</v>
      </c>
      <c r="G24" s="209"/>
      <c r="H24" s="17"/>
      <c r="I24" s="17"/>
      <c r="J24" s="17"/>
      <c r="K24" s="209"/>
      <c r="L24" s="143">
        <f t="shared" si="0"/>
        <v>-45882</v>
      </c>
      <c r="M24" s="143">
        <f t="shared" si="1"/>
        <v>-133500</v>
      </c>
      <c r="N24" s="148">
        <f t="shared" si="2"/>
        <v>-60000</v>
      </c>
    </row>
    <row r="25" spans="1:14" x14ac:dyDescent="0.3">
      <c r="A25" s="81"/>
      <c r="B25" s="106">
        <v>95001</v>
      </c>
      <c r="C25" s="42" t="s">
        <v>35</v>
      </c>
      <c r="D25" s="17">
        <v>-14441</v>
      </c>
      <c r="E25" s="17"/>
      <c r="F25" s="17"/>
      <c r="G25" s="209"/>
      <c r="H25" s="17">
        <v>65500</v>
      </c>
      <c r="I25" s="17">
        <v>145000</v>
      </c>
      <c r="J25" s="17">
        <v>45000</v>
      </c>
      <c r="K25" s="209"/>
      <c r="L25" s="143">
        <f t="shared" si="0"/>
        <v>51059</v>
      </c>
      <c r="M25" s="143">
        <f t="shared" si="1"/>
        <v>145000</v>
      </c>
      <c r="N25" s="148">
        <f t="shared" si="2"/>
        <v>45000</v>
      </c>
    </row>
    <row r="26" spans="1:14" x14ac:dyDescent="0.3">
      <c r="A26" s="81"/>
      <c r="B26" s="106">
        <v>95000</v>
      </c>
      <c r="C26" s="42" t="s">
        <v>33</v>
      </c>
      <c r="D26" s="17"/>
      <c r="E26" s="17"/>
      <c r="F26" s="17"/>
      <c r="G26" s="209"/>
      <c r="H26" s="17">
        <v>126470</v>
      </c>
      <c r="I26" s="17">
        <v>160000</v>
      </c>
      <c r="J26" s="17">
        <v>185000</v>
      </c>
      <c r="K26" s="209"/>
      <c r="L26" s="143">
        <f t="shared" si="0"/>
        <v>126470</v>
      </c>
      <c r="M26" s="143">
        <f t="shared" si="1"/>
        <v>160000</v>
      </c>
      <c r="N26" s="148">
        <f t="shared" si="2"/>
        <v>185000</v>
      </c>
    </row>
    <row r="27" spans="1:14" ht="15" thickBot="1" x14ac:dyDescent="0.35">
      <c r="A27" s="167"/>
      <c r="B27" s="112">
        <v>30101</v>
      </c>
      <c r="C27" s="113" t="s">
        <v>78</v>
      </c>
      <c r="D27" s="114"/>
      <c r="E27" s="114"/>
      <c r="F27" s="114"/>
      <c r="G27" s="213"/>
      <c r="H27" s="114">
        <v>20441</v>
      </c>
      <c r="I27" s="114"/>
      <c r="J27" s="114"/>
      <c r="K27" s="213"/>
      <c r="L27" s="166">
        <f t="shared" si="0"/>
        <v>20441</v>
      </c>
      <c r="M27" s="166">
        <f t="shared" si="1"/>
        <v>0</v>
      </c>
      <c r="N27" s="168">
        <f t="shared" si="2"/>
        <v>0</v>
      </c>
    </row>
    <row r="28" spans="1:14" s="53" customFormat="1" ht="15" thickBot="1" x14ac:dyDescent="0.35">
      <c r="A28" s="159"/>
      <c r="B28" s="160"/>
      <c r="C28" s="161" t="s">
        <v>5</v>
      </c>
      <c r="D28" s="162">
        <f>SUM(D5:D27)+1</f>
        <v>-271092</v>
      </c>
      <c r="E28" s="163">
        <f>SUM(E5:E27)</f>
        <v>-559500</v>
      </c>
      <c r="F28" s="163">
        <f>SUM(F5:F27)</f>
        <v>-411000</v>
      </c>
      <c r="G28" s="215"/>
      <c r="H28" s="162">
        <f>SUM(H5:H27)-1</f>
        <v>422709</v>
      </c>
      <c r="I28" s="164">
        <f t="shared" ref="I28:N28" si="3">SUM(I5:I27)</f>
        <v>798000</v>
      </c>
      <c r="J28" s="163">
        <f t="shared" si="3"/>
        <v>429500</v>
      </c>
      <c r="K28" s="214">
        <f t="shared" si="3"/>
        <v>0</v>
      </c>
      <c r="L28" s="163">
        <f t="shared" si="3"/>
        <v>151617</v>
      </c>
      <c r="M28" s="163">
        <f t="shared" si="3"/>
        <v>238500</v>
      </c>
      <c r="N28" s="165">
        <f t="shared" si="3"/>
        <v>18500</v>
      </c>
    </row>
    <row r="29" spans="1:14" x14ac:dyDescent="0.3">
      <c r="A29" s="149"/>
      <c r="D29" s="150"/>
      <c r="H29" s="150"/>
    </row>
    <row r="30" spans="1:14" x14ac:dyDescent="0.3">
      <c r="A30" s="149"/>
      <c r="B30" s="85"/>
      <c r="C30" s="85"/>
      <c r="D30" s="150"/>
      <c r="H30" s="150"/>
    </row>
    <row r="31" spans="1:14" x14ac:dyDescent="0.3">
      <c r="B31" s="126"/>
      <c r="C31" s="126"/>
      <c r="D31" s="150"/>
      <c r="H31" s="150"/>
    </row>
    <row r="32" spans="1:14" x14ac:dyDescent="0.3">
      <c r="B32" s="18"/>
      <c r="C32" s="18"/>
      <c r="D32" s="151"/>
      <c r="H32" s="152"/>
    </row>
    <row r="33" spans="2:8" x14ac:dyDescent="0.3">
      <c r="B33" s="122"/>
      <c r="C33" s="122"/>
      <c r="D33" s="153"/>
      <c r="E33" s="85"/>
      <c r="H33" s="150"/>
    </row>
    <row r="34" spans="2:8" x14ac:dyDescent="0.3">
      <c r="B34" s="122"/>
      <c r="C34" s="122"/>
      <c r="D34" s="18"/>
      <c r="E34" s="85"/>
    </row>
    <row r="35" spans="2:8" x14ac:dyDescent="0.3">
      <c r="B35" s="122"/>
      <c r="C35" s="154"/>
      <c r="D35" s="18"/>
      <c r="E35" s="85"/>
    </row>
    <row r="36" spans="2:8" x14ac:dyDescent="0.3">
      <c r="B36" s="121"/>
      <c r="C36" s="121"/>
      <c r="D36" s="122"/>
      <c r="E36" s="85"/>
    </row>
    <row r="37" spans="2:8" x14ac:dyDescent="0.3">
      <c r="B37" s="121"/>
      <c r="C37" s="121"/>
      <c r="D37" s="122"/>
      <c r="E37" s="85"/>
    </row>
    <row r="38" spans="2:8" x14ac:dyDescent="0.3">
      <c r="B38" s="121"/>
      <c r="C38" s="121"/>
      <c r="D38" s="154"/>
      <c r="E38" s="85"/>
    </row>
  </sheetData>
  <mergeCells count="3">
    <mergeCell ref="D3:F3"/>
    <mergeCell ref="H3:J3"/>
    <mergeCell ref="L3:N3"/>
  </mergeCells>
  <pageMargins left="0.31496062992125984" right="0.31496062992125984" top="0.74803149606299213" bottom="0.74803149606299213" header="0.31496062992125984" footer="0.7086614173228347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C0EFC-4228-4E42-AB5A-BBAFA4FEF41D}">
  <dimension ref="A1:N24"/>
  <sheetViews>
    <sheetView workbookViewId="0">
      <selection activeCell="O13" sqref="O13"/>
    </sheetView>
  </sheetViews>
  <sheetFormatPr baseColWidth="10" defaultRowHeight="14.4" x14ac:dyDescent="0.3"/>
  <cols>
    <col min="1" max="1" width="3" customWidth="1"/>
    <col min="2" max="2" width="6.109375" customWidth="1"/>
    <col min="3" max="3" width="23.33203125" customWidth="1"/>
    <col min="4" max="4" width="10.5546875" style="2" customWidth="1"/>
    <col min="5" max="5" width="11.44140625" style="2" customWidth="1"/>
    <col min="6" max="6" width="11.5546875" style="2"/>
    <col min="7" max="7" width="2.6640625" style="2" customWidth="1"/>
    <col min="8" max="9" width="10.88671875" style="2" customWidth="1"/>
    <col min="10" max="10" width="11.5546875" style="2"/>
    <col min="11" max="11" width="2.33203125" style="2" customWidth="1"/>
    <col min="12" max="12" width="10.77734375" style="2" customWidth="1"/>
    <col min="13" max="13" width="11.5546875" style="2"/>
    <col min="14" max="14" width="12.5546875" style="2" customWidth="1"/>
  </cols>
  <sheetData>
    <row r="1" spans="1:14" ht="21" x14ac:dyDescent="0.4">
      <c r="D1" s="169" t="s">
        <v>15</v>
      </c>
    </row>
    <row r="3" spans="1:14" ht="15" thickBot="1" x14ac:dyDescent="0.35"/>
    <row r="4" spans="1:14" ht="17.399999999999999" x14ac:dyDescent="0.3">
      <c r="A4" s="48"/>
      <c r="B4" s="31"/>
      <c r="C4" s="24"/>
      <c r="D4" s="233" t="s">
        <v>1</v>
      </c>
      <c r="E4" s="234"/>
      <c r="F4" s="234"/>
      <c r="G4" s="35"/>
      <c r="H4" s="233" t="s">
        <v>3</v>
      </c>
      <c r="I4" s="234"/>
      <c r="J4" s="234"/>
      <c r="K4" s="35"/>
      <c r="L4" s="235" t="s">
        <v>82</v>
      </c>
      <c r="M4" s="235"/>
      <c r="N4" s="252"/>
    </row>
    <row r="5" spans="1:14" ht="28.8" x14ac:dyDescent="0.3">
      <c r="A5" s="29" t="s">
        <v>23</v>
      </c>
      <c r="B5" s="218" t="s">
        <v>84</v>
      </c>
      <c r="C5" s="216" t="s">
        <v>74</v>
      </c>
      <c r="D5" s="91" t="s">
        <v>0</v>
      </c>
      <c r="E5" s="91" t="s">
        <v>17</v>
      </c>
      <c r="F5" s="91" t="s">
        <v>19</v>
      </c>
      <c r="G5" s="155"/>
      <c r="H5" s="91" t="s">
        <v>0</v>
      </c>
      <c r="I5" s="91" t="s">
        <v>17</v>
      </c>
      <c r="J5" s="91" t="s">
        <v>19</v>
      </c>
      <c r="K5" s="155"/>
      <c r="L5" s="142" t="s">
        <v>0</v>
      </c>
      <c r="M5" s="246" t="s">
        <v>17</v>
      </c>
      <c r="N5" s="142" t="s">
        <v>19</v>
      </c>
    </row>
    <row r="6" spans="1:14" x14ac:dyDescent="0.3">
      <c r="A6" s="78">
        <v>1</v>
      </c>
      <c r="B6" s="14">
        <v>95097</v>
      </c>
      <c r="C6" s="217" t="s">
        <v>9</v>
      </c>
      <c r="D6" s="11">
        <v>-14705</v>
      </c>
      <c r="E6" s="19"/>
      <c r="F6" s="11"/>
      <c r="G6" s="77"/>
      <c r="H6" s="11">
        <v>14705</v>
      </c>
      <c r="I6" s="19"/>
      <c r="J6" s="11"/>
      <c r="K6" s="77"/>
      <c r="L6" s="17">
        <f t="shared" ref="L6:L15" si="0">D6+H6</f>
        <v>0</v>
      </c>
      <c r="M6" s="19">
        <f t="shared" ref="M6:M15" si="1">E6+I6</f>
        <v>0</v>
      </c>
      <c r="N6" s="11">
        <f t="shared" ref="N6:N15" si="2">F6+J6</f>
        <v>0</v>
      </c>
    </row>
    <row r="7" spans="1:14" ht="27.6" x14ac:dyDescent="0.3">
      <c r="A7" s="78">
        <v>2</v>
      </c>
      <c r="B7" s="14">
        <v>95096</v>
      </c>
      <c r="C7" s="217" t="s">
        <v>56</v>
      </c>
      <c r="D7" s="11">
        <v>-9798</v>
      </c>
      <c r="E7" s="19"/>
      <c r="F7" s="11">
        <v>-80000</v>
      </c>
      <c r="G7" s="77"/>
      <c r="H7" s="11">
        <v>9798</v>
      </c>
      <c r="I7" s="19"/>
      <c r="J7" s="11">
        <v>80000</v>
      </c>
      <c r="K7" s="77"/>
      <c r="L7" s="17">
        <f t="shared" si="0"/>
        <v>0</v>
      </c>
      <c r="M7" s="19">
        <f t="shared" si="1"/>
        <v>0</v>
      </c>
      <c r="N7" s="11">
        <f t="shared" si="2"/>
        <v>0</v>
      </c>
    </row>
    <row r="8" spans="1:14" x14ac:dyDescent="0.3">
      <c r="A8" s="78">
        <v>2</v>
      </c>
      <c r="B8" s="14">
        <v>95095</v>
      </c>
      <c r="C8" s="217" t="s">
        <v>12</v>
      </c>
      <c r="D8" s="11">
        <v>-7825</v>
      </c>
      <c r="E8" s="19"/>
      <c r="F8" s="11">
        <v>-75000</v>
      </c>
      <c r="G8" s="77"/>
      <c r="H8" s="11">
        <v>7825</v>
      </c>
      <c r="I8" s="19"/>
      <c r="J8" s="11">
        <v>75000</v>
      </c>
      <c r="K8" s="77"/>
      <c r="L8" s="17">
        <f t="shared" si="0"/>
        <v>0</v>
      </c>
      <c r="M8" s="19">
        <f t="shared" si="1"/>
        <v>0</v>
      </c>
      <c r="N8" s="79">
        <f t="shared" si="2"/>
        <v>0</v>
      </c>
    </row>
    <row r="9" spans="1:14" x14ac:dyDescent="0.3">
      <c r="A9" s="78"/>
      <c r="B9" s="14">
        <v>95094</v>
      </c>
      <c r="C9" s="217" t="s">
        <v>55</v>
      </c>
      <c r="D9" s="11"/>
      <c r="E9" s="19"/>
      <c r="F9" s="11">
        <v>-1500</v>
      </c>
      <c r="G9" s="77"/>
      <c r="H9" s="11"/>
      <c r="I9" s="19"/>
      <c r="J9" s="11"/>
      <c r="K9" s="77"/>
      <c r="L9" s="17">
        <f t="shared" si="0"/>
        <v>0</v>
      </c>
      <c r="M9" s="19">
        <f t="shared" si="1"/>
        <v>0</v>
      </c>
      <c r="N9" s="79">
        <f t="shared" si="2"/>
        <v>-1500</v>
      </c>
    </row>
    <row r="10" spans="1:14" x14ac:dyDescent="0.3">
      <c r="A10" s="78"/>
      <c r="B10" s="14">
        <v>95092</v>
      </c>
      <c r="C10" s="217" t="s">
        <v>53</v>
      </c>
      <c r="D10" s="11"/>
      <c r="E10" s="19"/>
      <c r="F10" s="11">
        <v>-4000</v>
      </c>
      <c r="G10" s="77"/>
      <c r="H10" s="11"/>
      <c r="I10" s="19"/>
      <c r="J10" s="11"/>
      <c r="K10" s="77"/>
      <c r="L10" s="17">
        <f t="shared" si="0"/>
        <v>0</v>
      </c>
      <c r="M10" s="19">
        <f t="shared" si="1"/>
        <v>0</v>
      </c>
      <c r="N10" s="79">
        <f t="shared" si="2"/>
        <v>-4000</v>
      </c>
    </row>
    <row r="11" spans="1:14" x14ac:dyDescent="0.3">
      <c r="A11" s="78"/>
      <c r="B11" s="14">
        <v>95011</v>
      </c>
      <c r="C11" s="217" t="s">
        <v>4</v>
      </c>
      <c r="D11" s="11"/>
      <c r="E11" s="19"/>
      <c r="F11" s="11"/>
      <c r="G11" s="77"/>
      <c r="H11" s="11"/>
      <c r="I11" s="19"/>
      <c r="J11" s="11">
        <v>10000</v>
      </c>
      <c r="K11" s="77"/>
      <c r="L11" s="17">
        <f t="shared" si="0"/>
        <v>0</v>
      </c>
      <c r="M11" s="19">
        <f t="shared" si="1"/>
        <v>0</v>
      </c>
      <c r="N11" s="79">
        <f t="shared" si="2"/>
        <v>10000</v>
      </c>
    </row>
    <row r="12" spans="1:14" x14ac:dyDescent="0.3">
      <c r="A12" s="78"/>
      <c r="B12" s="14">
        <v>95009</v>
      </c>
      <c r="C12" s="217" t="s">
        <v>50</v>
      </c>
      <c r="D12" s="11"/>
      <c r="E12" s="19"/>
      <c r="F12" s="11">
        <v>-10000</v>
      </c>
      <c r="G12" s="77"/>
      <c r="H12" s="11"/>
      <c r="I12" s="19"/>
      <c r="J12" s="11"/>
      <c r="K12" s="77"/>
      <c r="L12" s="17">
        <f t="shared" si="0"/>
        <v>0</v>
      </c>
      <c r="M12" s="19">
        <f t="shared" si="1"/>
        <v>0</v>
      </c>
      <c r="N12" s="79">
        <f t="shared" si="2"/>
        <v>-10000</v>
      </c>
    </row>
    <row r="13" spans="1:14" x14ac:dyDescent="0.3">
      <c r="A13" s="78"/>
      <c r="B13" s="14">
        <v>95008</v>
      </c>
      <c r="C13" s="217" t="s">
        <v>48</v>
      </c>
      <c r="D13" s="11">
        <v>-9230</v>
      </c>
      <c r="E13" s="19"/>
      <c r="F13" s="11"/>
      <c r="G13" s="77"/>
      <c r="H13" s="11">
        <v>28</v>
      </c>
      <c r="I13" s="19"/>
      <c r="J13" s="11"/>
      <c r="K13" s="77"/>
      <c r="L13" s="17">
        <f t="shared" si="0"/>
        <v>-9202</v>
      </c>
      <c r="M13" s="19">
        <f t="shared" si="1"/>
        <v>0</v>
      </c>
      <c r="N13" s="79">
        <f t="shared" si="2"/>
        <v>0</v>
      </c>
    </row>
    <row r="14" spans="1:14" x14ac:dyDescent="0.3">
      <c r="A14" s="78"/>
      <c r="B14" s="14">
        <v>95006</v>
      </c>
      <c r="C14" s="217" t="s">
        <v>43</v>
      </c>
      <c r="D14" s="11"/>
      <c r="E14" s="19"/>
      <c r="F14" s="11"/>
      <c r="G14" s="77"/>
      <c r="H14" s="11"/>
      <c r="I14" s="19"/>
      <c r="J14" s="11">
        <v>18000</v>
      </c>
      <c r="K14" s="77"/>
      <c r="L14" s="17">
        <f t="shared" si="0"/>
        <v>0</v>
      </c>
      <c r="M14" s="19">
        <f t="shared" si="1"/>
        <v>0</v>
      </c>
      <c r="N14" s="79">
        <f t="shared" si="2"/>
        <v>18000</v>
      </c>
    </row>
    <row r="15" spans="1:14" ht="15" thickBot="1" x14ac:dyDescent="0.35">
      <c r="A15" s="221"/>
      <c r="B15" s="219">
        <v>95002</v>
      </c>
      <c r="C15" s="217" t="s">
        <v>37</v>
      </c>
      <c r="D15" s="11"/>
      <c r="E15" s="19"/>
      <c r="F15" s="11">
        <v>-5000</v>
      </c>
      <c r="G15" s="77"/>
      <c r="H15" s="11"/>
      <c r="I15" s="19"/>
      <c r="J15" s="11"/>
      <c r="K15" s="77"/>
      <c r="L15" s="17">
        <f t="shared" si="0"/>
        <v>0</v>
      </c>
      <c r="M15" s="19">
        <f t="shared" si="1"/>
        <v>0</v>
      </c>
      <c r="N15" s="79">
        <f t="shared" si="2"/>
        <v>-5000</v>
      </c>
    </row>
    <row r="16" spans="1:14" s="58" customFormat="1" ht="15" thickBot="1" x14ac:dyDescent="0.35">
      <c r="A16" s="220"/>
      <c r="B16" s="220"/>
      <c r="C16" s="43" t="s">
        <v>5</v>
      </c>
      <c r="D16" s="56">
        <f>SUM(D6:D15)</f>
        <v>-41558</v>
      </c>
      <c r="E16" s="57">
        <f>SUM(E6:E15)</f>
        <v>0</v>
      </c>
      <c r="F16" s="57">
        <f>SUM(F6:F15)</f>
        <v>-175500</v>
      </c>
      <c r="G16" s="69"/>
      <c r="H16" s="56">
        <f>SUM(H6:H15)</f>
        <v>32356</v>
      </c>
      <c r="I16" s="56">
        <f>SUM(I6:I15)</f>
        <v>0</v>
      </c>
      <c r="J16" s="56">
        <f>SUM(J6:J15)</f>
        <v>183000</v>
      </c>
      <c r="K16" s="69"/>
      <c r="L16" s="56">
        <f>SUM(L6:L15)</f>
        <v>-9202</v>
      </c>
      <c r="M16" s="56">
        <f>SUM(M6:M15)</f>
        <v>0</v>
      </c>
      <c r="N16" s="80">
        <f>SUM(N6:N15)</f>
        <v>7500</v>
      </c>
    </row>
    <row r="17" spans="1:12" x14ac:dyDescent="0.3">
      <c r="A17" s="1"/>
      <c r="L17" s="85"/>
    </row>
    <row r="18" spans="1:12" x14ac:dyDescent="0.3">
      <c r="L18" s="85"/>
    </row>
    <row r="19" spans="1:12" x14ac:dyDescent="0.3">
      <c r="C19" s="1" t="s">
        <v>98</v>
      </c>
      <c r="F19" s="6" t="s">
        <v>103</v>
      </c>
      <c r="L19" s="85"/>
    </row>
    <row r="20" spans="1:12" x14ac:dyDescent="0.3">
      <c r="C20" t="s">
        <v>99</v>
      </c>
      <c r="D20" s="7">
        <v>14705</v>
      </c>
      <c r="F20" s="2" t="s">
        <v>119</v>
      </c>
      <c r="L20" s="85"/>
    </row>
    <row r="21" spans="1:12" x14ac:dyDescent="0.3">
      <c r="C21" t="s">
        <v>100</v>
      </c>
      <c r="D21" s="2">
        <v>2600</v>
      </c>
      <c r="F21" s="2" t="s">
        <v>104</v>
      </c>
    </row>
    <row r="22" spans="1:12" x14ac:dyDescent="0.3">
      <c r="C22" t="s">
        <v>101</v>
      </c>
      <c r="D22" s="2">
        <v>7250</v>
      </c>
    </row>
    <row r="23" spans="1:12" x14ac:dyDescent="0.3">
      <c r="C23" t="s">
        <v>102</v>
      </c>
      <c r="D23" s="7">
        <f>1290+3564.7</f>
        <v>4854.7</v>
      </c>
    </row>
    <row r="24" spans="1:12" x14ac:dyDescent="0.3">
      <c r="D24" s="6">
        <f>SUM(D21:D23)</f>
        <v>14704.7</v>
      </c>
    </row>
  </sheetData>
  <mergeCells count="3">
    <mergeCell ref="D4:F4"/>
    <mergeCell ref="H4:J4"/>
    <mergeCell ref="L4:N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D0B37-F359-4979-9FD3-09BEA9181359}">
  <dimension ref="A1:O28"/>
  <sheetViews>
    <sheetView workbookViewId="0">
      <selection activeCell="B24" sqref="B24"/>
    </sheetView>
  </sheetViews>
  <sheetFormatPr baseColWidth="10" defaultColWidth="9.109375" defaultRowHeight="14.4" x14ac:dyDescent="0.3"/>
  <cols>
    <col min="1" max="1" width="3" style="27" customWidth="1"/>
    <col min="2" max="2" width="7.109375" customWidth="1"/>
    <col min="3" max="3" width="18.21875" customWidth="1"/>
    <col min="4" max="4" width="11.109375" customWidth="1"/>
    <col min="5" max="5" width="10.6640625" customWidth="1"/>
    <col min="6" max="6" width="10" customWidth="1"/>
    <col min="7" max="7" width="2.5546875" customWidth="1"/>
    <col min="8" max="8" width="11.109375" customWidth="1"/>
    <col min="9" max="9" width="10.6640625" customWidth="1"/>
    <col min="10" max="10" width="10" customWidth="1"/>
    <col min="11" max="11" width="2.5546875" customWidth="1"/>
    <col min="12" max="12" width="11.109375" customWidth="1"/>
    <col min="13" max="13" width="11.88671875" bestFit="1" customWidth="1"/>
    <col min="14" max="14" width="10" customWidth="1"/>
    <col min="15" max="15" width="10.6640625" bestFit="1" customWidth="1"/>
    <col min="17" max="17" width="11.21875" bestFit="1" customWidth="1"/>
  </cols>
  <sheetData>
    <row r="1" spans="1:15" ht="22.8" x14ac:dyDescent="0.4">
      <c r="B1" s="59"/>
      <c r="C1" s="63" t="s">
        <v>8</v>
      </c>
      <c r="D1" s="61"/>
      <c r="E1" s="9"/>
      <c r="F1" s="60"/>
      <c r="G1" s="60"/>
      <c r="H1" s="62"/>
      <c r="I1" s="21"/>
      <c r="J1" s="21"/>
      <c r="K1" s="21"/>
      <c r="L1" s="21"/>
      <c r="M1" s="21"/>
    </row>
    <row r="2" spans="1:15" ht="23.4" thickBot="1" x14ac:dyDescent="0.45">
      <c r="B2" s="20"/>
      <c r="C2" s="22"/>
      <c r="D2" s="22"/>
      <c r="E2" s="22"/>
      <c r="F2" s="21"/>
      <c r="G2" s="21"/>
      <c r="H2" s="21"/>
      <c r="I2" s="21"/>
      <c r="J2" s="21"/>
      <c r="K2" s="21"/>
      <c r="L2" s="21"/>
      <c r="M2" s="21"/>
    </row>
    <row r="3" spans="1:15" x14ac:dyDescent="0.3">
      <c r="A3" s="48"/>
      <c r="B3" s="31"/>
      <c r="C3" s="32"/>
      <c r="D3" s="236" t="s">
        <v>1</v>
      </c>
      <c r="E3" s="236"/>
      <c r="F3" s="236"/>
      <c r="G3" s="156"/>
      <c r="H3" s="236" t="s">
        <v>3</v>
      </c>
      <c r="I3" s="236"/>
      <c r="J3" s="236"/>
      <c r="K3" s="156"/>
      <c r="L3" s="237" t="s">
        <v>18</v>
      </c>
      <c r="M3" s="238"/>
      <c r="N3" s="239"/>
    </row>
    <row r="4" spans="1:15" x14ac:dyDescent="0.3">
      <c r="A4" s="29" t="s">
        <v>23</v>
      </c>
      <c r="B4" s="41" t="s">
        <v>24</v>
      </c>
      <c r="C4" s="44" t="s">
        <v>25</v>
      </c>
      <c r="D4" s="25" t="s">
        <v>0</v>
      </c>
      <c r="E4" s="25" t="s">
        <v>63</v>
      </c>
      <c r="F4" s="25" t="s">
        <v>64</v>
      </c>
      <c r="G4" s="26"/>
      <c r="H4" s="25" t="s">
        <v>0</v>
      </c>
      <c r="I4" s="25" t="s">
        <v>87</v>
      </c>
      <c r="J4" s="25" t="s">
        <v>64</v>
      </c>
      <c r="K4" s="26"/>
      <c r="L4" s="25" t="s">
        <v>0</v>
      </c>
      <c r="M4" s="25" t="s">
        <v>63</v>
      </c>
      <c r="N4" s="251" t="s">
        <v>64</v>
      </c>
      <c r="O4" s="40"/>
    </row>
    <row r="5" spans="1:15" x14ac:dyDescent="0.3">
      <c r="A5" s="29">
        <v>1</v>
      </c>
      <c r="B5" s="41">
        <v>95000</v>
      </c>
      <c r="C5" s="45" t="s">
        <v>33</v>
      </c>
      <c r="D5" s="45"/>
      <c r="E5" s="45"/>
      <c r="F5" s="46"/>
      <c r="G5" s="47"/>
      <c r="H5" s="45">
        <v>167284.79999999999</v>
      </c>
      <c r="I5" s="45">
        <v>140000</v>
      </c>
      <c r="J5" s="46">
        <v>210000</v>
      </c>
      <c r="K5" s="47"/>
      <c r="L5" s="45">
        <f t="shared" ref="L5:M19" si="0">D5+H5</f>
        <v>167284.79999999999</v>
      </c>
      <c r="M5" s="245">
        <f t="shared" si="0"/>
        <v>140000</v>
      </c>
      <c r="N5" s="257">
        <f>F5+J5</f>
        <v>210000</v>
      </c>
    </row>
    <row r="6" spans="1:15" x14ac:dyDescent="0.3">
      <c r="A6" s="29"/>
      <c r="B6" s="41">
        <v>95001</v>
      </c>
      <c r="C6" s="45" t="s">
        <v>35</v>
      </c>
      <c r="D6" s="45"/>
      <c r="E6" s="45"/>
      <c r="F6" s="46"/>
      <c r="G6" s="47"/>
      <c r="H6" s="45">
        <v>9643.6</v>
      </c>
      <c r="I6" s="45">
        <v>13100</v>
      </c>
      <c r="J6" s="46">
        <v>45000</v>
      </c>
      <c r="K6" s="47"/>
      <c r="L6" s="45">
        <f t="shared" si="0"/>
        <v>9643.6</v>
      </c>
      <c r="M6" s="245">
        <f t="shared" si="0"/>
        <v>13100</v>
      </c>
      <c r="N6" s="257">
        <f t="shared" ref="N6:N19" si="1">F6+J6</f>
        <v>45000</v>
      </c>
    </row>
    <row r="7" spans="1:15" x14ac:dyDescent="0.3">
      <c r="A7" s="29"/>
      <c r="B7" s="41">
        <v>95002</v>
      </c>
      <c r="C7" s="45" t="s">
        <v>37</v>
      </c>
      <c r="D7" s="45">
        <v>-85867.94</v>
      </c>
      <c r="E7" s="45">
        <v>-83000</v>
      </c>
      <c r="F7" s="46">
        <v>-85000</v>
      </c>
      <c r="G7" s="47"/>
      <c r="H7" s="45"/>
      <c r="I7" s="45"/>
      <c r="J7" s="46"/>
      <c r="K7" s="47"/>
      <c r="L7" s="45">
        <f t="shared" si="0"/>
        <v>-85867.94</v>
      </c>
      <c r="M7" s="45">
        <f t="shared" si="0"/>
        <v>-83000</v>
      </c>
      <c r="N7" s="257">
        <f t="shared" si="1"/>
        <v>-85000</v>
      </c>
    </row>
    <row r="8" spans="1:15" x14ac:dyDescent="0.3">
      <c r="A8" s="29"/>
      <c r="B8" s="41">
        <v>95006</v>
      </c>
      <c r="C8" s="45" t="s">
        <v>43</v>
      </c>
      <c r="D8" s="45">
        <v>-1400</v>
      </c>
      <c r="E8" s="45">
        <v>-8000</v>
      </c>
      <c r="F8" s="46">
        <v>-27000</v>
      </c>
      <c r="G8" s="47"/>
      <c r="H8" s="45">
        <v>11229.5</v>
      </c>
      <c r="I8" s="45">
        <v>8500</v>
      </c>
      <c r="J8" s="46">
        <v>75000</v>
      </c>
      <c r="K8" s="47"/>
      <c r="L8" s="45">
        <f t="shared" si="0"/>
        <v>9829.5</v>
      </c>
      <c r="M8" s="45">
        <f t="shared" si="0"/>
        <v>500</v>
      </c>
      <c r="N8" s="222">
        <f t="shared" si="1"/>
        <v>48000</v>
      </c>
    </row>
    <row r="9" spans="1:15" x14ac:dyDescent="0.3">
      <c r="A9" s="29"/>
      <c r="B9" s="41">
        <v>95008</v>
      </c>
      <c r="C9" s="45" t="s">
        <v>48</v>
      </c>
      <c r="D9" s="45">
        <v>-72520</v>
      </c>
      <c r="E9" s="45">
        <v>-70000</v>
      </c>
      <c r="F9" s="46">
        <v>-70000</v>
      </c>
      <c r="G9" s="47"/>
      <c r="H9" s="45">
        <v>350</v>
      </c>
      <c r="I9" s="45"/>
      <c r="J9" s="46"/>
      <c r="K9" s="47"/>
      <c r="L9" s="45">
        <f t="shared" si="0"/>
        <v>-72170</v>
      </c>
      <c r="M9" s="45">
        <f t="shared" si="0"/>
        <v>-70000</v>
      </c>
      <c r="N9" s="222">
        <f t="shared" si="1"/>
        <v>-70000</v>
      </c>
    </row>
    <row r="10" spans="1:15" x14ac:dyDescent="0.3">
      <c r="A10" s="29"/>
      <c r="B10" s="41">
        <v>95009</v>
      </c>
      <c r="C10" s="45" t="s">
        <v>50</v>
      </c>
      <c r="D10" s="45">
        <v>-10453</v>
      </c>
      <c r="E10" s="45"/>
      <c r="F10" s="46">
        <v>-10000</v>
      </c>
      <c r="G10" s="47"/>
      <c r="H10" s="45">
        <v>1882.2</v>
      </c>
      <c r="I10" s="45"/>
      <c r="J10" s="46">
        <v>14500</v>
      </c>
      <c r="K10" s="47"/>
      <c r="L10" s="45">
        <f t="shared" si="0"/>
        <v>-8570.7999999999993</v>
      </c>
      <c r="M10" s="45">
        <f t="shared" si="0"/>
        <v>0</v>
      </c>
      <c r="N10" s="222">
        <f t="shared" si="1"/>
        <v>4500</v>
      </c>
    </row>
    <row r="11" spans="1:15" x14ac:dyDescent="0.3">
      <c r="A11" s="29"/>
      <c r="B11" s="41">
        <v>95010</v>
      </c>
      <c r="C11" s="45" t="s">
        <v>71</v>
      </c>
      <c r="D11" s="45"/>
      <c r="E11" s="45"/>
      <c r="F11" s="46"/>
      <c r="G11" s="47"/>
      <c r="H11" s="45">
        <v>519.29</v>
      </c>
      <c r="I11" s="45">
        <v>6000</v>
      </c>
      <c r="J11" s="46">
        <v>10000</v>
      </c>
      <c r="K11" s="47"/>
      <c r="L11" s="45">
        <f t="shared" si="0"/>
        <v>519.29</v>
      </c>
      <c r="M11" s="45">
        <f t="shared" si="0"/>
        <v>6000</v>
      </c>
      <c r="N11" s="222">
        <f t="shared" si="1"/>
        <v>10000</v>
      </c>
    </row>
    <row r="12" spans="1:15" x14ac:dyDescent="0.3">
      <c r="A12" s="29"/>
      <c r="B12" s="41">
        <v>95011</v>
      </c>
      <c r="C12" s="45" t="s">
        <v>4</v>
      </c>
      <c r="D12" s="45"/>
      <c r="E12" s="45"/>
      <c r="F12" s="46"/>
      <c r="G12" s="47"/>
      <c r="H12" s="45">
        <v>8887.56</v>
      </c>
      <c r="I12" s="45">
        <v>4000</v>
      </c>
      <c r="J12" s="46">
        <v>15000</v>
      </c>
      <c r="K12" s="47"/>
      <c r="L12" s="45">
        <f t="shared" si="0"/>
        <v>8887.56</v>
      </c>
      <c r="M12" s="45">
        <f t="shared" si="0"/>
        <v>4000</v>
      </c>
      <c r="N12" s="222">
        <f t="shared" si="1"/>
        <v>15000</v>
      </c>
    </row>
    <row r="13" spans="1:15" x14ac:dyDescent="0.3">
      <c r="A13" s="29"/>
      <c r="B13" s="41">
        <v>95091</v>
      </c>
      <c r="C13" s="45" t="s">
        <v>52</v>
      </c>
      <c r="D13" s="45">
        <v>-13425.33</v>
      </c>
      <c r="E13" s="45">
        <v>-15000</v>
      </c>
      <c r="F13" s="46">
        <v>-15000</v>
      </c>
      <c r="G13" s="47"/>
      <c r="H13" s="45"/>
      <c r="I13" s="45"/>
      <c r="J13" s="46"/>
      <c r="K13" s="47"/>
      <c r="L13" s="45">
        <f t="shared" si="0"/>
        <v>-13425.33</v>
      </c>
      <c r="M13" s="45">
        <f t="shared" si="0"/>
        <v>-15000</v>
      </c>
      <c r="N13" s="222">
        <f t="shared" si="1"/>
        <v>-15000</v>
      </c>
    </row>
    <row r="14" spans="1:15" x14ac:dyDescent="0.3">
      <c r="A14" s="29"/>
      <c r="B14" s="41">
        <v>95092</v>
      </c>
      <c r="C14" s="45" t="s">
        <v>53</v>
      </c>
      <c r="D14" s="45">
        <v>-39958</v>
      </c>
      <c r="E14" s="45">
        <v>-15000</v>
      </c>
      <c r="F14" s="46">
        <v>-35000</v>
      </c>
      <c r="G14" s="47"/>
      <c r="H14" s="45"/>
      <c r="I14" s="45"/>
      <c r="J14" s="46"/>
      <c r="K14" s="47"/>
      <c r="L14" s="45">
        <f t="shared" si="0"/>
        <v>-39958</v>
      </c>
      <c r="M14" s="45">
        <f t="shared" si="0"/>
        <v>-15000</v>
      </c>
      <c r="N14" s="222">
        <f t="shared" si="1"/>
        <v>-35000</v>
      </c>
    </row>
    <row r="15" spans="1:15" x14ac:dyDescent="0.3">
      <c r="A15" s="29"/>
      <c r="B15" s="41">
        <v>95094</v>
      </c>
      <c r="C15" s="45" t="s">
        <v>55</v>
      </c>
      <c r="D15" s="45">
        <v>-16721.669999999998</v>
      </c>
      <c r="E15" s="45">
        <v>-15000</v>
      </c>
      <c r="F15" s="46">
        <v>-15000</v>
      </c>
      <c r="G15" s="47"/>
      <c r="H15" s="45"/>
      <c r="I15" s="45"/>
      <c r="J15" s="46"/>
      <c r="K15" s="47"/>
      <c r="L15" s="45">
        <f t="shared" si="0"/>
        <v>-16721.669999999998</v>
      </c>
      <c r="M15" s="45">
        <f t="shared" si="0"/>
        <v>-15000</v>
      </c>
      <c r="N15" s="222">
        <f t="shared" si="1"/>
        <v>-15000</v>
      </c>
    </row>
    <row r="16" spans="1:15" x14ac:dyDescent="0.3">
      <c r="A16" s="29">
        <v>2</v>
      </c>
      <c r="B16" s="41">
        <v>95095</v>
      </c>
      <c r="C16" s="45" t="s">
        <v>12</v>
      </c>
      <c r="D16" s="45">
        <v>-50000</v>
      </c>
      <c r="E16" s="45"/>
      <c r="F16" s="46"/>
      <c r="G16" s="47"/>
      <c r="H16" s="45">
        <v>63250</v>
      </c>
      <c r="I16" s="45"/>
      <c r="J16" s="46"/>
      <c r="K16" s="47"/>
      <c r="L16" s="45">
        <f t="shared" si="0"/>
        <v>13250</v>
      </c>
      <c r="M16" s="45">
        <f t="shared" si="0"/>
        <v>0</v>
      </c>
      <c r="N16" s="222">
        <f t="shared" si="1"/>
        <v>0</v>
      </c>
    </row>
    <row r="17" spans="1:14" x14ac:dyDescent="0.3">
      <c r="A17" s="29">
        <v>3</v>
      </c>
      <c r="B17" s="41">
        <v>95096</v>
      </c>
      <c r="C17" s="45" t="s">
        <v>56</v>
      </c>
      <c r="D17" s="45">
        <v>-27178</v>
      </c>
      <c r="E17" s="45">
        <v>-36000</v>
      </c>
      <c r="F17" s="46">
        <v>-40000</v>
      </c>
      <c r="G17" s="47"/>
      <c r="H17" s="45"/>
      <c r="I17" s="45"/>
      <c r="J17" s="46"/>
      <c r="K17" s="47"/>
      <c r="L17" s="45">
        <f t="shared" si="0"/>
        <v>-27178</v>
      </c>
      <c r="M17" s="45">
        <f t="shared" si="0"/>
        <v>-36000</v>
      </c>
      <c r="N17" s="222">
        <f t="shared" si="1"/>
        <v>-40000</v>
      </c>
    </row>
    <row r="18" spans="1:14" x14ac:dyDescent="0.3">
      <c r="A18" s="29"/>
      <c r="B18" s="41">
        <v>95097</v>
      </c>
      <c r="C18" s="45" t="s">
        <v>9</v>
      </c>
      <c r="D18" s="45">
        <v>-2400</v>
      </c>
      <c r="E18" s="45"/>
      <c r="F18" s="46"/>
      <c r="G18" s="47"/>
      <c r="H18" s="45"/>
      <c r="I18" s="45"/>
      <c r="J18" s="46"/>
      <c r="K18" s="47"/>
      <c r="L18" s="45">
        <f t="shared" si="0"/>
        <v>-2400</v>
      </c>
      <c r="M18" s="45">
        <f t="shared" si="0"/>
        <v>0</v>
      </c>
      <c r="N18" s="222">
        <f t="shared" si="1"/>
        <v>0</v>
      </c>
    </row>
    <row r="19" spans="1:14" ht="15" thickBot="1" x14ac:dyDescent="0.35">
      <c r="A19" s="29"/>
      <c r="B19" s="41">
        <v>95300</v>
      </c>
      <c r="C19" s="45" t="s">
        <v>59</v>
      </c>
      <c r="D19" s="45"/>
      <c r="E19" s="45"/>
      <c r="F19" s="46"/>
      <c r="G19" s="47"/>
      <c r="H19" s="45">
        <v>25740</v>
      </c>
      <c r="I19" s="45">
        <v>22000</v>
      </c>
      <c r="J19" s="46">
        <v>30000</v>
      </c>
      <c r="K19" s="47"/>
      <c r="L19" s="45">
        <f t="shared" si="0"/>
        <v>25740</v>
      </c>
      <c r="M19" s="224">
        <f t="shared" si="0"/>
        <v>22000</v>
      </c>
      <c r="N19" s="222">
        <f t="shared" si="1"/>
        <v>30000</v>
      </c>
    </row>
    <row r="20" spans="1:14" s="52" customFormat="1" ht="19.8" customHeight="1" thickBot="1" x14ac:dyDescent="0.35">
      <c r="A20" s="64"/>
      <c r="B20" s="65"/>
      <c r="C20" s="65" t="s">
        <v>62</v>
      </c>
      <c r="D20" s="66">
        <f t="shared" ref="D20:M20" si="2">SUM(D5:D19)</f>
        <v>-319923.94</v>
      </c>
      <c r="E20" s="66">
        <f t="shared" si="2"/>
        <v>-242000</v>
      </c>
      <c r="F20" s="66">
        <f t="shared" si="2"/>
        <v>-297000</v>
      </c>
      <c r="G20" s="66"/>
      <c r="H20" s="66">
        <f t="shared" si="2"/>
        <v>288786.95</v>
      </c>
      <c r="I20" s="66">
        <f t="shared" si="2"/>
        <v>193600</v>
      </c>
      <c r="J20" s="66">
        <f t="shared" si="2"/>
        <v>399500</v>
      </c>
      <c r="K20" s="66"/>
      <c r="L20" s="66">
        <f t="shared" si="2"/>
        <v>-31136.990000000005</v>
      </c>
      <c r="M20" s="223">
        <f t="shared" si="2"/>
        <v>-48400</v>
      </c>
      <c r="N20" s="67">
        <f>SUM(N5:N19)</f>
        <v>102500</v>
      </c>
    </row>
    <row r="21" spans="1:14" s="1" customFormat="1" x14ac:dyDescent="0.3">
      <c r="A21" s="27"/>
      <c r="B21"/>
      <c r="C21"/>
      <c r="D21"/>
      <c r="E21"/>
      <c r="F21"/>
      <c r="G21"/>
      <c r="H21"/>
      <c r="I21"/>
      <c r="J21"/>
      <c r="K21"/>
      <c r="L21" s="9"/>
      <c r="M21" s="9"/>
      <c r="N21"/>
    </row>
    <row r="22" spans="1:14" x14ac:dyDescent="0.3">
      <c r="C22" s="1" t="s">
        <v>66</v>
      </c>
      <c r="G22" s="1" t="s">
        <v>72</v>
      </c>
      <c r="L22" s="9"/>
      <c r="M22" s="9"/>
    </row>
    <row r="23" spans="1:14" x14ac:dyDescent="0.3">
      <c r="C23" t="s">
        <v>67</v>
      </c>
      <c r="D23" s="2">
        <v>16000</v>
      </c>
      <c r="E23" s="33"/>
      <c r="G23" t="s">
        <v>73</v>
      </c>
    </row>
    <row r="24" spans="1:14" x14ac:dyDescent="0.3">
      <c r="C24" t="s">
        <v>68</v>
      </c>
      <c r="D24" s="7">
        <v>151285</v>
      </c>
    </row>
    <row r="25" spans="1:14" x14ac:dyDescent="0.3">
      <c r="D25" s="6">
        <f>SUM(D23:D24)</f>
        <v>167285</v>
      </c>
    </row>
    <row r="27" spans="1:14" x14ac:dyDescent="0.3">
      <c r="C27" s="1" t="s">
        <v>69</v>
      </c>
    </row>
    <row r="28" spans="1:14" x14ac:dyDescent="0.3">
      <c r="C28" t="s">
        <v>70</v>
      </c>
    </row>
  </sheetData>
  <mergeCells count="3">
    <mergeCell ref="D3:F3"/>
    <mergeCell ref="H3:J3"/>
    <mergeCell ref="L3:N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A42E-B830-4F12-AC5F-6443CCB66D53}">
  <dimension ref="A1:O20"/>
  <sheetViews>
    <sheetView workbookViewId="0">
      <selection activeCell="O13" sqref="O13"/>
    </sheetView>
  </sheetViews>
  <sheetFormatPr baseColWidth="10" defaultRowHeight="18.600000000000001" customHeight="1" x14ac:dyDescent="0.3"/>
  <cols>
    <col min="1" max="1" width="3.6640625" customWidth="1"/>
    <col min="2" max="2" width="7.6640625" customWidth="1"/>
    <col min="3" max="3" width="23.6640625" customWidth="1"/>
    <col min="4" max="4" width="10.77734375" style="2" customWidth="1"/>
    <col min="5" max="6" width="9.109375" style="2" customWidth="1"/>
    <col min="7" max="7" width="1.88671875" style="2" customWidth="1"/>
    <col min="8" max="8" width="10.33203125" style="2" customWidth="1"/>
    <col min="9" max="9" width="9.6640625" style="2" customWidth="1"/>
    <col min="10" max="10" width="9.44140625" style="2" customWidth="1"/>
    <col min="11" max="11" width="1.88671875" style="2" customWidth="1"/>
    <col min="12" max="12" width="10" style="2" customWidth="1"/>
    <col min="13" max="14" width="11.5546875" style="2" customWidth="1"/>
  </cols>
  <sheetData>
    <row r="1" spans="1:15" ht="18.600000000000001" customHeight="1" x14ac:dyDescent="0.3">
      <c r="C1" s="68" t="s">
        <v>16</v>
      </c>
    </row>
    <row r="3" spans="1:15" ht="17.399999999999999" customHeight="1" x14ac:dyDescent="0.3"/>
    <row r="4" spans="1:15" ht="15" thickBot="1" x14ac:dyDescent="0.35">
      <c r="O4" s="40"/>
    </row>
    <row r="5" spans="1:15" ht="18.600000000000001" customHeight="1" x14ac:dyDescent="0.3">
      <c r="A5" s="28"/>
      <c r="B5" s="23"/>
      <c r="C5" s="24"/>
      <c r="D5" s="240" t="s">
        <v>1</v>
      </c>
      <c r="E5" s="240"/>
      <c r="F5" s="240"/>
      <c r="G5" s="226"/>
      <c r="H5" s="240" t="s">
        <v>3</v>
      </c>
      <c r="I5" s="240"/>
      <c r="J5" s="240"/>
      <c r="K5" s="226"/>
      <c r="L5" s="242" t="s">
        <v>18</v>
      </c>
      <c r="M5" s="241"/>
      <c r="N5" s="256"/>
    </row>
    <row r="6" spans="1:15" ht="18.600000000000001" customHeight="1" thickBot="1" x14ac:dyDescent="0.35">
      <c r="A6" s="30" t="s">
        <v>23</v>
      </c>
      <c r="B6" s="228" t="s">
        <v>84</v>
      </c>
      <c r="C6" s="227" t="s">
        <v>74</v>
      </c>
      <c r="D6" s="73" t="s">
        <v>0</v>
      </c>
      <c r="E6" s="73" t="s">
        <v>63</v>
      </c>
      <c r="F6" s="73" t="s">
        <v>64</v>
      </c>
      <c r="G6" s="74"/>
      <c r="H6" s="73" t="s">
        <v>0</v>
      </c>
      <c r="I6" s="73" t="s">
        <v>65</v>
      </c>
      <c r="J6" s="73" t="s">
        <v>64</v>
      </c>
      <c r="K6" s="74"/>
      <c r="L6" s="243" t="s">
        <v>0</v>
      </c>
      <c r="M6" s="75" t="s">
        <v>17</v>
      </c>
      <c r="N6" s="91" t="s">
        <v>64</v>
      </c>
    </row>
    <row r="7" spans="1:15" ht="18.600000000000001" customHeight="1" x14ac:dyDescent="0.3">
      <c r="A7" s="76"/>
      <c r="B7" s="70">
        <v>95096</v>
      </c>
      <c r="C7" s="71" t="s">
        <v>56</v>
      </c>
      <c r="D7" s="72"/>
      <c r="E7" s="8"/>
      <c r="F7" s="72"/>
      <c r="G7" s="77"/>
      <c r="H7" s="72"/>
      <c r="I7" s="72"/>
      <c r="J7" s="72"/>
      <c r="K7" s="77"/>
      <c r="L7" s="244">
        <f t="shared" ref="L7:L12" si="0">D7+H7</f>
        <v>0</v>
      </c>
      <c r="M7" s="72">
        <f>E10+I7</f>
        <v>-45000</v>
      </c>
      <c r="N7" s="11">
        <f t="shared" ref="N7:N13" si="1">F7+J7</f>
        <v>0</v>
      </c>
    </row>
    <row r="8" spans="1:15" ht="18.600000000000001" customHeight="1" x14ac:dyDescent="0.3">
      <c r="A8" s="78"/>
      <c r="B8" s="36">
        <v>95091</v>
      </c>
      <c r="C8" s="39" t="s">
        <v>52</v>
      </c>
      <c r="D8" s="11">
        <v>-1544</v>
      </c>
      <c r="E8" s="11">
        <v>-7000</v>
      </c>
      <c r="F8" s="11">
        <v>-3000</v>
      </c>
      <c r="G8" s="77"/>
      <c r="H8" s="11"/>
      <c r="I8" s="11"/>
      <c r="J8" s="11"/>
      <c r="K8" s="77"/>
      <c r="L8" s="17">
        <f t="shared" si="0"/>
        <v>-1544</v>
      </c>
      <c r="M8" s="11">
        <f t="shared" ref="M8:M13" si="2">E8+I8</f>
        <v>-7000</v>
      </c>
      <c r="N8" s="79">
        <f t="shared" si="1"/>
        <v>-3000</v>
      </c>
    </row>
    <row r="9" spans="1:15" ht="18.600000000000001" customHeight="1" x14ac:dyDescent="0.3">
      <c r="A9" s="78"/>
      <c r="B9" s="36">
        <v>95006</v>
      </c>
      <c r="C9" s="39" t="s">
        <v>43</v>
      </c>
      <c r="D9" s="11"/>
      <c r="E9" s="11"/>
      <c r="F9" s="11"/>
      <c r="G9" s="77"/>
      <c r="H9" s="11">
        <v>370</v>
      </c>
      <c r="I9" s="11">
        <v>5000</v>
      </c>
      <c r="J9" s="11"/>
      <c r="K9" s="77"/>
      <c r="L9" s="17">
        <f t="shared" si="0"/>
        <v>370</v>
      </c>
      <c r="M9" s="11">
        <f t="shared" si="2"/>
        <v>5000</v>
      </c>
      <c r="N9" s="79">
        <f t="shared" si="1"/>
        <v>0</v>
      </c>
    </row>
    <row r="10" spans="1:15" ht="18.600000000000001" customHeight="1" x14ac:dyDescent="0.3">
      <c r="A10" s="78"/>
      <c r="B10" s="36">
        <v>95005</v>
      </c>
      <c r="C10" s="39" t="s">
        <v>40</v>
      </c>
      <c r="D10" s="11">
        <v>-69887</v>
      </c>
      <c r="E10" s="11">
        <v>-45000</v>
      </c>
      <c r="F10" s="11">
        <v>-20000</v>
      </c>
      <c r="G10" s="77"/>
      <c r="H10" s="11"/>
      <c r="I10" s="11"/>
      <c r="J10" s="11">
        <v>70000</v>
      </c>
      <c r="K10" s="77"/>
      <c r="L10" s="17">
        <f>D10</f>
        <v>-69887</v>
      </c>
      <c r="M10" s="11">
        <f>E10+I10</f>
        <v>-45000</v>
      </c>
      <c r="N10" s="79">
        <f t="shared" si="1"/>
        <v>50000</v>
      </c>
    </row>
    <row r="11" spans="1:15" ht="18.600000000000001" customHeight="1" x14ac:dyDescent="0.3">
      <c r="A11" s="78"/>
      <c r="B11" s="36">
        <v>95001</v>
      </c>
      <c r="C11" s="39" t="s">
        <v>35</v>
      </c>
      <c r="D11" s="11">
        <v>-2100</v>
      </c>
      <c r="E11" s="11"/>
      <c r="F11" s="11"/>
      <c r="G11" s="77"/>
      <c r="H11" s="11">
        <v>2844</v>
      </c>
      <c r="I11" s="11">
        <v>17500</v>
      </c>
      <c r="J11" s="11">
        <v>5000</v>
      </c>
      <c r="K11" s="77"/>
      <c r="L11" s="17">
        <f t="shared" si="0"/>
        <v>744</v>
      </c>
      <c r="M11" s="11">
        <f t="shared" si="2"/>
        <v>17500</v>
      </c>
      <c r="N11" s="79">
        <f t="shared" si="1"/>
        <v>5000</v>
      </c>
    </row>
    <row r="12" spans="1:15" s="58" customFormat="1" ht="18.600000000000001" customHeight="1" x14ac:dyDescent="0.3">
      <c r="A12" s="78"/>
      <c r="B12" s="36">
        <v>95000</v>
      </c>
      <c r="C12" s="39" t="s">
        <v>33</v>
      </c>
      <c r="D12" s="11"/>
      <c r="E12" s="11"/>
      <c r="F12" s="11"/>
      <c r="G12" s="77"/>
      <c r="H12" s="11">
        <v>3500</v>
      </c>
      <c r="I12" s="11">
        <v>5000</v>
      </c>
      <c r="J12" s="11">
        <v>3000</v>
      </c>
      <c r="K12" s="77"/>
      <c r="L12" s="17">
        <f t="shared" si="0"/>
        <v>3500</v>
      </c>
      <c r="M12" s="11">
        <f t="shared" si="2"/>
        <v>5000</v>
      </c>
      <c r="N12" s="79">
        <f t="shared" si="1"/>
        <v>3000</v>
      </c>
    </row>
    <row r="13" spans="1:15" ht="18.600000000000001" customHeight="1" thickBot="1" x14ac:dyDescent="0.35">
      <c r="A13" s="78"/>
      <c r="B13" s="36">
        <v>60100</v>
      </c>
      <c r="C13" s="37" t="s">
        <v>77</v>
      </c>
      <c r="D13" s="11"/>
      <c r="E13" s="11"/>
      <c r="F13" s="11"/>
      <c r="G13" s="77"/>
      <c r="H13" s="11"/>
      <c r="I13" s="11"/>
      <c r="J13" s="11"/>
      <c r="K13" s="77"/>
      <c r="L13" s="17"/>
      <c r="M13" s="11">
        <f t="shared" si="2"/>
        <v>0</v>
      </c>
      <c r="N13" s="79">
        <f t="shared" si="1"/>
        <v>0</v>
      </c>
    </row>
    <row r="14" spans="1:15" ht="18.600000000000001" customHeight="1" thickBot="1" x14ac:dyDescent="0.35">
      <c r="A14" s="54"/>
      <c r="B14" s="55"/>
      <c r="C14" s="43" t="s">
        <v>5</v>
      </c>
      <c r="D14" s="56">
        <f>SUM(D7:D13)</f>
        <v>-73531</v>
      </c>
      <c r="E14" s="56">
        <f>SUM(E7:E13)</f>
        <v>-52000</v>
      </c>
      <c r="F14" s="56">
        <f>SUM(F7:F13)</f>
        <v>-23000</v>
      </c>
      <c r="G14" s="225"/>
      <c r="H14" s="56">
        <f>SUM(H7:H13)</f>
        <v>6714</v>
      </c>
      <c r="I14" s="56">
        <f>SUM(I7:I13)</f>
        <v>27500</v>
      </c>
      <c r="J14" s="56">
        <f>SUM(J7:J13)</f>
        <v>78000</v>
      </c>
      <c r="K14" s="225"/>
      <c r="L14" s="56">
        <f>SUM(L7:L13)</f>
        <v>-66817</v>
      </c>
      <c r="M14" s="56">
        <f>SUM(M7:M13)</f>
        <v>-69500</v>
      </c>
      <c r="N14" s="80">
        <f>SUM(N7:N13)</f>
        <v>55000</v>
      </c>
    </row>
    <row r="15" spans="1:15" ht="18.600000000000001" customHeight="1" x14ac:dyDescent="0.3">
      <c r="B15" s="1"/>
      <c r="C15" s="18"/>
      <c r="L15" s="85"/>
      <c r="M15"/>
      <c r="N15"/>
    </row>
    <row r="16" spans="1:15" ht="18.600000000000001" customHeight="1" x14ac:dyDescent="0.3">
      <c r="C16" s="2"/>
      <c r="L16" s="85"/>
      <c r="M16"/>
      <c r="N16"/>
    </row>
    <row r="17" spans="3:14" ht="18.600000000000001" customHeight="1" x14ac:dyDescent="0.3">
      <c r="C17" s="2"/>
      <c r="L17" s="85"/>
      <c r="M17"/>
      <c r="N17"/>
    </row>
    <row r="18" spans="3:14" ht="18.600000000000001" customHeight="1" x14ac:dyDescent="0.3">
      <c r="C18" s="2"/>
      <c r="L18" s="85"/>
      <c r="M18"/>
      <c r="N18"/>
    </row>
    <row r="19" spans="3:14" ht="18.600000000000001" customHeight="1" x14ac:dyDescent="0.3">
      <c r="C19" s="2"/>
      <c r="L19" s="85"/>
      <c r="M19"/>
      <c r="N19"/>
    </row>
    <row r="20" spans="3:14" ht="18.600000000000001" customHeight="1" x14ac:dyDescent="0.3">
      <c r="L20" s="85"/>
    </row>
  </sheetData>
  <mergeCells count="3">
    <mergeCell ref="D5:F5"/>
    <mergeCell ref="H5:J5"/>
    <mergeCell ref="L5:N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9D17-22D9-483C-8D91-F91C3CBCECA0}">
  <dimension ref="A1:N19"/>
  <sheetViews>
    <sheetView topLeftCell="B1" workbookViewId="0">
      <selection activeCell="C37" sqref="C37"/>
    </sheetView>
  </sheetViews>
  <sheetFormatPr baseColWidth="10" defaultRowHeight="14.4" x14ac:dyDescent="0.3"/>
  <cols>
    <col min="1" max="1" width="3.33203125" customWidth="1"/>
    <col min="2" max="2" width="6.33203125" customWidth="1"/>
    <col min="3" max="3" width="21.77734375" customWidth="1"/>
    <col min="4" max="4" width="10.44140625" customWidth="1"/>
    <col min="7" max="7" width="2.21875" customWidth="1"/>
    <col min="8" max="8" width="10.44140625" customWidth="1"/>
    <col min="11" max="11" width="2.33203125" customWidth="1"/>
    <col min="12" max="12" width="10.44140625" customWidth="1"/>
  </cols>
  <sheetData>
    <row r="1" spans="1:14" ht="28.8" customHeight="1" x14ac:dyDescent="0.4">
      <c r="C1" s="260" t="s">
        <v>86</v>
      </c>
    </row>
    <row r="2" spans="1:14" ht="15" thickBot="1" x14ac:dyDescent="0.35"/>
    <row r="3" spans="1:14" ht="17.399999999999999" x14ac:dyDescent="0.3">
      <c r="A3" s="48"/>
      <c r="B3" s="31"/>
      <c r="C3" s="32"/>
      <c r="D3" s="274" t="s">
        <v>1</v>
      </c>
      <c r="E3" s="274"/>
      <c r="F3" s="274"/>
      <c r="G3" s="208"/>
      <c r="H3" s="274" t="s">
        <v>3</v>
      </c>
      <c r="I3" s="274"/>
      <c r="J3" s="274"/>
      <c r="K3" s="208"/>
      <c r="L3" s="274" t="s">
        <v>82</v>
      </c>
      <c r="M3" s="274"/>
      <c r="N3" s="275"/>
    </row>
    <row r="4" spans="1:14" ht="21" customHeight="1" x14ac:dyDescent="0.3">
      <c r="A4" s="29" t="s">
        <v>23</v>
      </c>
      <c r="B4" s="218" t="s">
        <v>81</v>
      </c>
      <c r="C4" s="218" t="s">
        <v>74</v>
      </c>
      <c r="D4" s="25" t="s">
        <v>0</v>
      </c>
      <c r="E4" s="25" t="s">
        <v>17</v>
      </c>
      <c r="F4" s="25" t="s">
        <v>19</v>
      </c>
      <c r="G4" s="26"/>
      <c r="H4" s="25" t="s">
        <v>0</v>
      </c>
      <c r="I4" s="25" t="s">
        <v>17</v>
      </c>
      <c r="J4" s="25" t="s">
        <v>19</v>
      </c>
      <c r="K4" s="26"/>
      <c r="L4" s="25" t="s">
        <v>0</v>
      </c>
      <c r="M4" s="25" t="s">
        <v>17</v>
      </c>
      <c r="N4" s="276" t="s">
        <v>19</v>
      </c>
    </row>
    <row r="5" spans="1:14" x14ac:dyDescent="0.3">
      <c r="A5" s="277"/>
      <c r="B5" s="14">
        <v>95094</v>
      </c>
      <c r="C5" s="15" t="s">
        <v>55</v>
      </c>
      <c r="D5" s="278">
        <v>-1375</v>
      </c>
      <c r="E5" s="111">
        <v>-2500</v>
      </c>
      <c r="F5" s="14">
        <v>-3000</v>
      </c>
      <c r="G5" s="209"/>
      <c r="H5" s="278"/>
      <c r="I5" s="278"/>
      <c r="J5" s="14"/>
      <c r="K5" s="209"/>
      <c r="L5" s="14">
        <f t="shared" ref="L5:L14" si="0">D5+H5</f>
        <v>-1375</v>
      </c>
      <c r="M5" s="279">
        <f t="shared" ref="M5:M14" si="1">E5</f>
        <v>-2500</v>
      </c>
      <c r="N5" s="14">
        <f t="shared" ref="N5:N13" si="2">F5+J5</f>
        <v>-3000</v>
      </c>
    </row>
    <row r="6" spans="1:14" x14ac:dyDescent="0.3">
      <c r="A6" s="277"/>
      <c r="B6" s="14">
        <v>95092</v>
      </c>
      <c r="C6" s="15" t="s">
        <v>53</v>
      </c>
      <c r="D6" s="278"/>
      <c r="E6" s="111">
        <v>-500</v>
      </c>
      <c r="F6" s="14">
        <v>-1000</v>
      </c>
      <c r="G6" s="209"/>
      <c r="H6" s="278"/>
      <c r="I6" s="278"/>
      <c r="J6" s="14"/>
      <c r="K6" s="209"/>
      <c r="L6" s="14">
        <f t="shared" si="0"/>
        <v>0</v>
      </c>
      <c r="M6" s="279">
        <f t="shared" si="1"/>
        <v>-500</v>
      </c>
      <c r="N6" s="14">
        <f t="shared" si="2"/>
        <v>-1000</v>
      </c>
    </row>
    <row r="7" spans="1:14" x14ac:dyDescent="0.3">
      <c r="A7" s="277"/>
      <c r="B7" s="14">
        <v>95091</v>
      </c>
      <c r="C7" s="15" t="s">
        <v>52</v>
      </c>
      <c r="D7" s="278">
        <v>-524</v>
      </c>
      <c r="E7" s="111">
        <v>-2000</v>
      </c>
      <c r="F7" s="14">
        <v>-3000</v>
      </c>
      <c r="G7" s="209"/>
      <c r="H7" s="278"/>
      <c r="I7" s="278"/>
      <c r="J7" s="14"/>
      <c r="K7" s="209"/>
      <c r="L7" s="14">
        <f t="shared" si="0"/>
        <v>-524</v>
      </c>
      <c r="M7" s="14">
        <f t="shared" si="1"/>
        <v>-2000</v>
      </c>
      <c r="N7" s="14">
        <f t="shared" si="2"/>
        <v>-3000</v>
      </c>
    </row>
    <row r="8" spans="1:14" x14ac:dyDescent="0.3">
      <c r="A8" s="277"/>
      <c r="B8" s="14">
        <v>95011</v>
      </c>
      <c r="C8" s="15" t="s">
        <v>4</v>
      </c>
      <c r="D8" s="14"/>
      <c r="E8" s="278"/>
      <c r="F8" s="14"/>
      <c r="G8" s="209"/>
      <c r="H8" s="278">
        <v>435</v>
      </c>
      <c r="I8" s="278"/>
      <c r="J8" s="14">
        <v>3000</v>
      </c>
      <c r="K8" s="209"/>
      <c r="L8" s="14">
        <f t="shared" si="0"/>
        <v>435</v>
      </c>
      <c r="M8" s="14">
        <f t="shared" si="1"/>
        <v>0</v>
      </c>
      <c r="N8" s="280">
        <f t="shared" si="2"/>
        <v>3000</v>
      </c>
    </row>
    <row r="9" spans="1:14" x14ac:dyDescent="0.3">
      <c r="A9" s="277"/>
      <c r="B9" s="14">
        <v>95008</v>
      </c>
      <c r="C9" s="15" t="s">
        <v>48</v>
      </c>
      <c r="D9" s="278">
        <v>-5500</v>
      </c>
      <c r="E9" s="111">
        <v>-10000</v>
      </c>
      <c r="F9" s="14">
        <v>-25000</v>
      </c>
      <c r="G9" s="209"/>
      <c r="H9" s="278">
        <v>155</v>
      </c>
      <c r="I9" s="14"/>
      <c r="J9" s="14"/>
      <c r="K9" s="209"/>
      <c r="L9" s="14">
        <f t="shared" si="0"/>
        <v>-5345</v>
      </c>
      <c r="M9" s="14">
        <f t="shared" si="1"/>
        <v>-10000</v>
      </c>
      <c r="N9" s="280">
        <f t="shared" si="2"/>
        <v>-25000</v>
      </c>
    </row>
    <row r="10" spans="1:14" x14ac:dyDescent="0.3">
      <c r="A10" s="277"/>
      <c r="B10" s="14">
        <v>95006</v>
      </c>
      <c r="C10" s="15" t="s">
        <v>43</v>
      </c>
      <c r="D10" s="278"/>
      <c r="E10" s="111"/>
      <c r="F10" s="14"/>
      <c r="G10" s="209"/>
      <c r="H10" s="278"/>
      <c r="I10" s="278">
        <v>10000</v>
      </c>
      <c r="J10" s="14">
        <v>10000</v>
      </c>
      <c r="K10" s="209"/>
      <c r="L10" s="14">
        <f t="shared" si="0"/>
        <v>0</v>
      </c>
      <c r="M10" s="14">
        <f t="shared" si="1"/>
        <v>0</v>
      </c>
      <c r="N10" s="280">
        <f t="shared" si="2"/>
        <v>10000</v>
      </c>
    </row>
    <row r="11" spans="1:14" x14ac:dyDescent="0.3">
      <c r="A11" s="277"/>
      <c r="B11" s="14">
        <v>95002</v>
      </c>
      <c r="C11" s="15" t="s">
        <v>37</v>
      </c>
      <c r="D11" s="278">
        <v>-11618</v>
      </c>
      <c r="E11" s="111">
        <v>-18000</v>
      </c>
      <c r="F11" s="14">
        <v>-18000</v>
      </c>
      <c r="G11" s="209"/>
      <c r="H11" s="278"/>
      <c r="I11" s="14"/>
      <c r="J11" s="14"/>
      <c r="K11" s="209"/>
      <c r="L11" s="14">
        <f t="shared" si="0"/>
        <v>-11618</v>
      </c>
      <c r="M11" s="14">
        <f t="shared" si="1"/>
        <v>-18000</v>
      </c>
      <c r="N11" s="280">
        <f t="shared" si="2"/>
        <v>-18000</v>
      </c>
    </row>
    <row r="12" spans="1:14" x14ac:dyDescent="0.3">
      <c r="A12" s="277"/>
      <c r="B12" s="14">
        <v>95001</v>
      </c>
      <c r="C12" s="15" t="s">
        <v>35</v>
      </c>
      <c r="D12" s="278"/>
      <c r="E12" s="111"/>
      <c r="F12" s="14"/>
      <c r="G12" s="209"/>
      <c r="H12" s="278">
        <v>345</v>
      </c>
      <c r="I12" s="278">
        <v>5000</v>
      </c>
      <c r="J12" s="14">
        <v>5000</v>
      </c>
      <c r="K12" s="209"/>
      <c r="L12" s="14">
        <f t="shared" si="0"/>
        <v>345</v>
      </c>
      <c r="M12" s="14">
        <f t="shared" si="1"/>
        <v>0</v>
      </c>
      <c r="N12" s="280">
        <f t="shared" si="2"/>
        <v>5000</v>
      </c>
    </row>
    <row r="13" spans="1:14" ht="15" thickBot="1" x14ac:dyDescent="0.35">
      <c r="A13" s="277"/>
      <c r="B13" s="14">
        <v>95000</v>
      </c>
      <c r="C13" s="15" t="s">
        <v>33</v>
      </c>
      <c r="D13" s="278"/>
      <c r="E13" s="278"/>
      <c r="F13" s="14"/>
      <c r="G13" s="209"/>
      <c r="H13" s="278">
        <v>16008</v>
      </c>
      <c r="I13" s="278">
        <v>14500</v>
      </c>
      <c r="J13" s="14">
        <v>32000</v>
      </c>
      <c r="K13" s="209"/>
      <c r="L13" s="14">
        <f t="shared" si="0"/>
        <v>16008</v>
      </c>
      <c r="M13" s="14">
        <f t="shared" si="1"/>
        <v>0</v>
      </c>
      <c r="N13" s="280">
        <f t="shared" si="2"/>
        <v>32000</v>
      </c>
    </row>
    <row r="14" spans="1:14" ht="15" thickBot="1" x14ac:dyDescent="0.35">
      <c r="A14" s="86"/>
      <c r="B14" s="281"/>
      <c r="C14" s="43" t="s">
        <v>5</v>
      </c>
      <c r="D14" s="88">
        <f>SUM(D5:D13)</f>
        <v>-19017</v>
      </c>
      <c r="E14" s="88">
        <f>SUM(E5:E13)</f>
        <v>-33000</v>
      </c>
      <c r="F14" s="88">
        <f>SUM(F5:F13)</f>
        <v>-50000</v>
      </c>
      <c r="G14" s="210"/>
      <c r="H14" s="88">
        <f>SUM(H5:H13)</f>
        <v>16943</v>
      </c>
      <c r="I14" s="89">
        <f>SUM(I5:I13)</f>
        <v>29500</v>
      </c>
      <c r="J14" s="89">
        <f>SUM(J5:J13)</f>
        <v>50000</v>
      </c>
      <c r="K14" s="210"/>
      <c r="L14" s="281">
        <f t="shared" si="0"/>
        <v>-2074</v>
      </c>
      <c r="M14" s="281">
        <f t="shared" si="1"/>
        <v>-33000</v>
      </c>
      <c r="N14" s="282">
        <f>SUM(N5:N13)</f>
        <v>0</v>
      </c>
    </row>
    <row r="15" spans="1:14" x14ac:dyDescent="0.3">
      <c r="A15" s="1"/>
    </row>
    <row r="19" spans="2:2" x14ac:dyDescent="0.3">
      <c r="B19" s="1"/>
    </row>
  </sheetData>
  <mergeCells count="3">
    <mergeCell ref="D3:F3"/>
    <mergeCell ref="H3:J3"/>
    <mergeCell ref="L3:N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E620-1373-4BD6-9F25-FE84425B7931}">
  <dimension ref="A1:U36"/>
  <sheetViews>
    <sheetView workbookViewId="0">
      <selection activeCell="C37" sqref="C37"/>
    </sheetView>
  </sheetViews>
  <sheetFormatPr baseColWidth="10" defaultColWidth="8.88671875" defaultRowHeight="14.4" x14ac:dyDescent="0.3"/>
  <cols>
    <col min="1" max="1" width="3.44140625" style="286" customWidth="1"/>
    <col min="2" max="2" width="6.44140625" style="286" customWidth="1"/>
    <col min="3" max="3" width="24.44140625" style="286" bestFit="1" customWidth="1"/>
    <col min="4" max="4" width="9.88671875" style="286" customWidth="1"/>
    <col min="5" max="6" width="11" style="286" customWidth="1"/>
    <col min="7" max="7" width="3.33203125" style="286" customWidth="1"/>
    <col min="8" max="8" width="9.88671875" style="286" customWidth="1"/>
    <col min="9" max="10" width="11" style="286" customWidth="1"/>
    <col min="11" max="11" width="3.33203125" style="286" customWidth="1"/>
    <col min="12" max="12" width="9.88671875" style="286" customWidth="1"/>
    <col min="13" max="14" width="11" style="286" customWidth="1"/>
    <col min="15" max="15" width="17.44140625" style="286" bestFit="1" customWidth="1"/>
    <col min="16" max="16" width="42.77734375" style="286" bestFit="1" customWidth="1"/>
    <col min="17" max="18" width="8.88671875" style="286"/>
    <col min="19" max="19" width="24.77734375" style="286" customWidth="1"/>
    <col min="20" max="20" width="11.21875" style="286" bestFit="1" customWidth="1"/>
    <col min="21" max="16384" width="8.88671875" style="286"/>
  </cols>
  <sheetData>
    <row r="1" spans="1:20" ht="21" x14ac:dyDescent="0.4">
      <c r="A1" s="27"/>
      <c r="B1" s="20"/>
      <c r="C1" s="283" t="s">
        <v>6</v>
      </c>
      <c r="D1" s="284"/>
      <c r="E1" s="284"/>
      <c r="F1"/>
      <c r="G1" s="284"/>
      <c r="H1" s="284"/>
      <c r="I1" s="284"/>
      <c r="J1" s="284"/>
      <c r="K1" s="284"/>
      <c r="L1" s="284"/>
      <c r="M1" s="20"/>
      <c r="N1"/>
      <c r="O1" s="285"/>
      <c r="P1" s="260" t="s">
        <v>20</v>
      </c>
      <c r="Q1"/>
      <c r="R1"/>
      <c r="S1"/>
      <c r="T1"/>
    </row>
    <row r="2" spans="1:20" ht="11.4" customHeight="1" thickBot="1" x14ac:dyDescent="0.45">
      <c r="A2" s="27"/>
      <c r="B2" s="20"/>
      <c r="C2" s="22"/>
      <c r="D2" s="22"/>
      <c r="E2" s="22"/>
      <c r="F2" s="21"/>
      <c r="G2" s="21"/>
      <c r="H2" s="21"/>
      <c r="I2" s="21"/>
      <c r="J2" s="21"/>
      <c r="K2" s="21"/>
      <c r="L2" s="21"/>
      <c r="M2" s="21"/>
      <c r="N2"/>
      <c r="P2"/>
      <c r="Q2"/>
      <c r="R2"/>
      <c r="S2"/>
      <c r="T2"/>
    </row>
    <row r="3" spans="1:20" ht="15" customHeight="1" x14ac:dyDescent="0.3">
      <c r="A3" s="48"/>
      <c r="B3" s="31"/>
      <c r="C3" s="32"/>
      <c r="D3" s="274" t="s">
        <v>1</v>
      </c>
      <c r="E3" s="274"/>
      <c r="F3" s="274"/>
      <c r="G3" s="208"/>
      <c r="H3" s="274" t="s">
        <v>3</v>
      </c>
      <c r="I3" s="274"/>
      <c r="J3" s="274"/>
      <c r="K3" s="208"/>
      <c r="L3" s="274" t="s">
        <v>82</v>
      </c>
      <c r="M3" s="274"/>
      <c r="N3" s="275"/>
      <c r="P3" s="1" t="s">
        <v>93</v>
      </c>
      <c r="Q3"/>
      <c r="S3" s="1" t="s">
        <v>92</v>
      </c>
      <c r="T3"/>
    </row>
    <row r="4" spans="1:20" s="291" customFormat="1" x14ac:dyDescent="0.3">
      <c r="A4" s="287" t="s">
        <v>23</v>
      </c>
      <c r="B4" s="288" t="s">
        <v>24</v>
      </c>
      <c r="C4" s="289" t="s">
        <v>25</v>
      </c>
      <c r="D4" s="198" t="s">
        <v>0</v>
      </c>
      <c r="E4" s="198" t="s">
        <v>17</v>
      </c>
      <c r="F4" s="198" t="s">
        <v>19</v>
      </c>
      <c r="G4" s="199"/>
      <c r="H4" s="198" t="s">
        <v>0</v>
      </c>
      <c r="I4" s="198" t="s">
        <v>17</v>
      </c>
      <c r="J4" s="198" t="s">
        <v>19</v>
      </c>
      <c r="K4" s="199"/>
      <c r="L4" s="198" t="s">
        <v>0</v>
      </c>
      <c r="M4" s="198" t="s">
        <v>17</v>
      </c>
      <c r="N4" s="290" t="s">
        <v>19</v>
      </c>
      <c r="P4" t="s">
        <v>38</v>
      </c>
      <c r="Q4" s="122">
        <v>3125</v>
      </c>
      <c r="S4" t="s">
        <v>32</v>
      </c>
      <c r="T4" s="122">
        <f>1000+2250+4000</f>
        <v>7250</v>
      </c>
    </row>
    <row r="5" spans="1:20" s="291" customFormat="1" x14ac:dyDescent="0.3">
      <c r="A5" s="29"/>
      <c r="B5" s="292">
        <v>95402</v>
      </c>
      <c r="C5" s="293" t="s">
        <v>61</v>
      </c>
      <c r="D5" s="134">
        <v>-47660</v>
      </c>
      <c r="E5" s="134"/>
      <c r="F5" s="134">
        <v>-40000</v>
      </c>
      <c r="G5" s="200"/>
      <c r="H5" s="134">
        <v>50244</v>
      </c>
      <c r="I5" s="134"/>
      <c r="J5" s="134">
        <v>40000</v>
      </c>
      <c r="K5" s="212"/>
      <c r="L5" s="92">
        <f t="shared" ref="L5:N20" si="0">D5+H5</f>
        <v>2584</v>
      </c>
      <c r="M5" s="294"/>
      <c r="N5" s="295"/>
      <c r="P5" t="s">
        <v>41</v>
      </c>
      <c r="Q5" s="122">
        <f>5000+5000+3000+2000+5500</f>
        <v>20500</v>
      </c>
      <c r="S5" t="s">
        <v>34</v>
      </c>
      <c r="T5" s="122">
        <f>1645+3418.75+3850.75+3423.2+7102.8+1751.6+1771.6+1058.6</f>
        <v>24022.299999999996</v>
      </c>
    </row>
    <row r="6" spans="1:20" x14ac:dyDescent="0.3">
      <c r="A6" s="29"/>
      <c r="B6" s="292">
        <v>95401</v>
      </c>
      <c r="C6" s="293" t="s">
        <v>60</v>
      </c>
      <c r="D6" s="134">
        <v>-24695</v>
      </c>
      <c r="E6" s="134"/>
      <c r="F6" s="134">
        <v>-20000</v>
      </c>
      <c r="G6" s="200"/>
      <c r="H6" s="134">
        <v>28888</v>
      </c>
      <c r="I6" s="134"/>
      <c r="J6" s="134">
        <v>20000</v>
      </c>
      <c r="K6" s="212"/>
      <c r="L6" s="92">
        <f t="shared" si="0"/>
        <v>4193</v>
      </c>
      <c r="M6" s="294"/>
      <c r="N6" s="295"/>
      <c r="O6" s="181"/>
      <c r="P6" t="s">
        <v>44</v>
      </c>
      <c r="Q6" s="122">
        <v>1617</v>
      </c>
      <c r="S6" t="s">
        <v>36</v>
      </c>
      <c r="T6" s="122">
        <v>15310.55</v>
      </c>
    </row>
    <row r="7" spans="1:20" x14ac:dyDescent="0.3">
      <c r="A7" s="296"/>
      <c r="B7" s="292">
        <v>95300</v>
      </c>
      <c r="C7" s="92" t="s">
        <v>59</v>
      </c>
      <c r="D7" s="92"/>
      <c r="E7" s="92"/>
      <c r="F7" s="93"/>
      <c r="G7" s="201"/>
      <c r="H7" s="92">
        <v>112172</v>
      </c>
      <c r="I7" s="92">
        <v>102000</v>
      </c>
      <c r="J7" s="93">
        <v>120000</v>
      </c>
      <c r="K7" s="201"/>
      <c r="L7" s="92">
        <f t="shared" si="0"/>
        <v>112172</v>
      </c>
      <c r="M7" s="92">
        <f t="shared" si="0"/>
        <v>102000</v>
      </c>
      <c r="N7" s="297">
        <f t="shared" si="0"/>
        <v>120000</v>
      </c>
      <c r="O7" s="181"/>
      <c r="P7" t="s">
        <v>46</v>
      </c>
      <c r="Q7" s="122">
        <v>10000</v>
      </c>
      <c r="S7" t="s">
        <v>39</v>
      </c>
      <c r="T7" s="122">
        <v>7195</v>
      </c>
    </row>
    <row r="8" spans="1:20" x14ac:dyDescent="0.3">
      <c r="A8" s="296"/>
      <c r="B8" s="292">
        <v>95200</v>
      </c>
      <c r="C8" s="92" t="s">
        <v>58</v>
      </c>
      <c r="D8" s="92">
        <v>-19085</v>
      </c>
      <c r="E8" s="92"/>
      <c r="F8" s="93"/>
      <c r="G8" s="201"/>
      <c r="H8" s="92">
        <v>15010.06</v>
      </c>
      <c r="I8" s="92"/>
      <c r="J8" s="93">
        <v>15000</v>
      </c>
      <c r="K8" s="201"/>
      <c r="L8" s="92">
        <f t="shared" si="0"/>
        <v>-4074.9400000000005</v>
      </c>
      <c r="M8" s="92">
        <f t="shared" si="0"/>
        <v>0</v>
      </c>
      <c r="N8" s="298">
        <f t="shared" si="0"/>
        <v>15000</v>
      </c>
      <c r="P8" t="s">
        <v>3</v>
      </c>
      <c r="Q8" s="18">
        <f>SUM(Q4:Q7)</f>
        <v>35242</v>
      </c>
      <c r="S8" t="s">
        <v>42</v>
      </c>
      <c r="T8" s="122">
        <v>1851</v>
      </c>
    </row>
    <row r="9" spans="1:20" x14ac:dyDescent="0.3">
      <c r="A9" s="296"/>
      <c r="B9" s="292">
        <v>95100</v>
      </c>
      <c r="C9" s="92" t="s">
        <v>57</v>
      </c>
      <c r="D9" s="92"/>
      <c r="E9" s="92"/>
      <c r="F9" s="93"/>
      <c r="G9" s="201"/>
      <c r="H9" s="92">
        <v>21040.23</v>
      </c>
      <c r="I9" s="92">
        <v>50000</v>
      </c>
      <c r="J9" s="93">
        <v>50000</v>
      </c>
      <c r="K9" s="201"/>
      <c r="L9" s="92">
        <f t="shared" si="0"/>
        <v>21040.23</v>
      </c>
      <c r="M9" s="92">
        <f t="shared" si="0"/>
        <v>50000</v>
      </c>
      <c r="N9" s="298">
        <f t="shared" si="0"/>
        <v>50000</v>
      </c>
      <c r="P9" t="s">
        <v>107</v>
      </c>
      <c r="Q9" s="18">
        <v>-34792</v>
      </c>
      <c r="S9"/>
      <c r="T9" s="4">
        <f>SUM(T4:T8)</f>
        <v>55628.849999999991</v>
      </c>
    </row>
    <row r="10" spans="1:20" x14ac:dyDescent="0.3">
      <c r="A10" s="296">
        <v>1</v>
      </c>
      <c r="B10" s="292">
        <v>95098</v>
      </c>
      <c r="C10" s="92" t="s">
        <v>13</v>
      </c>
      <c r="D10" s="92">
        <v>-34792</v>
      </c>
      <c r="E10" s="92"/>
      <c r="F10" s="93"/>
      <c r="G10" s="201"/>
      <c r="H10" s="92">
        <v>35242</v>
      </c>
      <c r="I10" s="92"/>
      <c r="J10" s="93"/>
      <c r="K10" s="201"/>
      <c r="L10" s="92">
        <f t="shared" si="0"/>
        <v>450</v>
      </c>
      <c r="M10" s="92">
        <f t="shared" si="0"/>
        <v>0</v>
      </c>
      <c r="N10" s="298">
        <f t="shared" si="0"/>
        <v>0</v>
      </c>
      <c r="Q10"/>
      <c r="S10" t="s">
        <v>47</v>
      </c>
      <c r="T10"/>
    </row>
    <row r="11" spans="1:20" x14ac:dyDescent="0.3">
      <c r="A11" s="296">
        <v>2</v>
      </c>
      <c r="B11" s="292">
        <v>95097</v>
      </c>
      <c r="C11" s="92" t="s">
        <v>9</v>
      </c>
      <c r="D11" s="92">
        <v>-82229</v>
      </c>
      <c r="E11" s="92"/>
      <c r="F11" s="93"/>
      <c r="G11" s="201"/>
      <c r="H11" s="92">
        <v>55629.35</v>
      </c>
      <c r="I11" s="92"/>
      <c r="J11" s="93"/>
      <c r="K11" s="201"/>
      <c r="L11" s="92">
        <f t="shared" si="0"/>
        <v>-26599.65</v>
      </c>
      <c r="M11" s="92">
        <f t="shared" si="0"/>
        <v>0</v>
      </c>
      <c r="N11" s="298">
        <f t="shared" si="0"/>
        <v>0</v>
      </c>
      <c r="Q11" s="51"/>
      <c r="R11"/>
      <c r="S11" t="s">
        <v>49</v>
      </c>
      <c r="T11" s="5">
        <v>26600</v>
      </c>
    </row>
    <row r="12" spans="1:20" x14ac:dyDescent="0.3">
      <c r="A12" s="296"/>
      <c r="B12" s="292">
        <v>95096</v>
      </c>
      <c r="C12" s="92" t="s">
        <v>56</v>
      </c>
      <c r="D12" s="92"/>
      <c r="E12" s="92">
        <v>-20000</v>
      </c>
      <c r="F12" s="93">
        <v>-20000</v>
      </c>
      <c r="G12" s="201"/>
      <c r="H12" s="92"/>
      <c r="I12" s="92"/>
      <c r="J12" s="93"/>
      <c r="K12" s="201"/>
      <c r="L12" s="92">
        <f t="shared" si="0"/>
        <v>0</v>
      </c>
      <c r="M12" s="92">
        <f t="shared" si="0"/>
        <v>-20000</v>
      </c>
      <c r="N12" s="298">
        <f t="shared" si="0"/>
        <v>-20000</v>
      </c>
      <c r="P12" s="1" t="s">
        <v>91</v>
      </c>
      <c r="Q12"/>
      <c r="R12" s="51"/>
      <c r="S12" t="s">
        <v>3</v>
      </c>
      <c r="T12" s="4">
        <f>T11+T9</f>
        <v>82228.849999999991</v>
      </c>
    </row>
    <row r="13" spans="1:20" x14ac:dyDescent="0.3">
      <c r="A13" s="296">
        <v>3</v>
      </c>
      <c r="B13" s="292">
        <v>95095</v>
      </c>
      <c r="C13" s="92" t="s">
        <v>12</v>
      </c>
      <c r="D13" s="92">
        <v>-50000</v>
      </c>
      <c r="E13" s="92"/>
      <c r="F13" s="93"/>
      <c r="G13" s="201"/>
      <c r="H13" s="92"/>
      <c r="I13" s="92"/>
      <c r="J13" s="93"/>
      <c r="K13" s="201"/>
      <c r="L13" s="92">
        <f t="shared" si="0"/>
        <v>-50000</v>
      </c>
      <c r="M13" s="92">
        <f t="shared" si="0"/>
        <v>0</v>
      </c>
      <c r="N13" s="298">
        <f t="shared" si="0"/>
        <v>0</v>
      </c>
      <c r="P13" s="286" t="s">
        <v>105</v>
      </c>
      <c r="Q13" s="1">
        <v>58000</v>
      </c>
      <c r="R13"/>
      <c r="S13" s="286" t="s">
        <v>108</v>
      </c>
      <c r="T13" s="185">
        <v>-82229</v>
      </c>
    </row>
    <row r="14" spans="1:20" x14ac:dyDescent="0.3">
      <c r="A14" s="296"/>
      <c r="B14" s="292">
        <v>95094</v>
      </c>
      <c r="C14" s="92" t="s">
        <v>55</v>
      </c>
      <c r="D14" s="92">
        <v>-24202.42</v>
      </c>
      <c r="E14" s="92">
        <v>-20000</v>
      </c>
      <c r="F14" s="93">
        <v>-24000</v>
      </c>
      <c r="G14" s="201"/>
      <c r="H14" s="92"/>
      <c r="I14" s="92"/>
      <c r="J14" s="93"/>
      <c r="K14" s="201"/>
      <c r="L14" s="92">
        <f t="shared" si="0"/>
        <v>-24202.42</v>
      </c>
      <c r="M14" s="92">
        <f t="shared" si="0"/>
        <v>-20000</v>
      </c>
      <c r="N14" s="298">
        <f t="shared" si="0"/>
        <v>-24000</v>
      </c>
      <c r="P14" s="286" t="s">
        <v>106</v>
      </c>
      <c r="Q14" s="1">
        <v>-50000</v>
      </c>
      <c r="R14"/>
    </row>
    <row r="15" spans="1:20" x14ac:dyDescent="0.3">
      <c r="A15" s="296"/>
      <c r="B15" s="292">
        <v>95093</v>
      </c>
      <c r="C15" s="92" t="s">
        <v>54</v>
      </c>
      <c r="D15" s="92">
        <v>-5000</v>
      </c>
      <c r="E15" s="92"/>
      <c r="F15" s="93"/>
      <c r="G15" s="201"/>
      <c r="H15" s="92"/>
      <c r="I15" s="92"/>
      <c r="J15" s="93"/>
      <c r="K15" s="201"/>
      <c r="L15" s="92">
        <f t="shared" si="0"/>
        <v>-5000</v>
      </c>
      <c r="M15" s="92">
        <f t="shared" si="0"/>
        <v>0</v>
      </c>
      <c r="N15" s="298">
        <f t="shared" si="0"/>
        <v>0</v>
      </c>
      <c r="P15"/>
      <c r="Q15"/>
      <c r="R15"/>
    </row>
    <row r="16" spans="1:20" x14ac:dyDescent="0.3">
      <c r="A16" s="296"/>
      <c r="B16" s="292">
        <v>95092</v>
      </c>
      <c r="C16" s="92" t="s">
        <v>53</v>
      </c>
      <c r="D16" s="92">
        <v>-82916</v>
      </c>
      <c r="E16" s="92">
        <v>-25000</v>
      </c>
      <c r="F16" s="93">
        <v>-60000</v>
      </c>
      <c r="G16" s="201"/>
      <c r="H16" s="92"/>
      <c r="I16" s="92"/>
      <c r="J16" s="93"/>
      <c r="K16" s="201"/>
      <c r="L16" s="92">
        <f t="shared" si="0"/>
        <v>-82916</v>
      </c>
      <c r="M16" s="92">
        <f t="shared" si="0"/>
        <v>-25000</v>
      </c>
      <c r="N16" s="298">
        <f t="shared" si="0"/>
        <v>-60000</v>
      </c>
      <c r="P16"/>
      <c r="Q16"/>
      <c r="R16"/>
      <c r="S16" s="1" t="s">
        <v>26</v>
      </c>
    </row>
    <row r="17" spans="1:21" ht="13.2" customHeight="1" x14ac:dyDescent="0.3">
      <c r="A17" s="296"/>
      <c r="B17" s="292">
        <v>95091</v>
      </c>
      <c r="C17" s="92" t="s">
        <v>52</v>
      </c>
      <c r="D17" s="92">
        <v>-55327.02</v>
      </c>
      <c r="E17" s="92">
        <v>-40000</v>
      </c>
      <c r="F17" s="93">
        <v>-45000</v>
      </c>
      <c r="G17" s="201"/>
      <c r="H17" s="92"/>
      <c r="I17" s="92"/>
      <c r="J17" s="93"/>
      <c r="K17" s="201"/>
      <c r="L17" s="92">
        <f t="shared" si="0"/>
        <v>-55327.02</v>
      </c>
      <c r="M17" s="92">
        <f t="shared" si="0"/>
        <v>-40000</v>
      </c>
      <c r="N17" s="298">
        <f t="shared" si="0"/>
        <v>-45000</v>
      </c>
      <c r="Q17"/>
      <c r="R17"/>
      <c r="S17" t="s">
        <v>29</v>
      </c>
    </row>
    <row r="18" spans="1:21" x14ac:dyDescent="0.3">
      <c r="A18" s="296">
        <v>4</v>
      </c>
      <c r="B18" s="292">
        <v>95090</v>
      </c>
      <c r="C18" s="92" t="s">
        <v>51</v>
      </c>
      <c r="D18" s="92">
        <v>-50000</v>
      </c>
      <c r="E18" s="92">
        <v>-50000</v>
      </c>
      <c r="F18" s="93">
        <v>-50000</v>
      </c>
      <c r="G18" s="201"/>
      <c r="H18" s="92">
        <v>11450</v>
      </c>
      <c r="I18" s="92"/>
      <c r="J18" s="93"/>
      <c r="K18" s="201"/>
      <c r="L18" s="92">
        <f t="shared" si="0"/>
        <v>-38550</v>
      </c>
      <c r="M18" s="92">
        <f t="shared" si="0"/>
        <v>-50000</v>
      </c>
      <c r="N18" s="298">
        <f t="shared" si="0"/>
        <v>-50000</v>
      </c>
      <c r="P18" s="1" t="s">
        <v>90</v>
      </c>
      <c r="Q18"/>
      <c r="R18"/>
      <c r="U18" s="291"/>
    </row>
    <row r="19" spans="1:21" x14ac:dyDescent="0.3">
      <c r="A19" s="296"/>
      <c r="B19" s="292">
        <v>95011</v>
      </c>
      <c r="C19" s="92" t="s">
        <v>4</v>
      </c>
      <c r="D19" s="92"/>
      <c r="E19" s="92"/>
      <c r="F19" s="93"/>
      <c r="G19" s="201"/>
      <c r="H19" s="92">
        <v>8378.75</v>
      </c>
      <c r="I19" s="92"/>
      <c r="J19" s="93">
        <v>20000</v>
      </c>
      <c r="K19" s="201"/>
      <c r="L19" s="92">
        <f t="shared" si="0"/>
        <v>8378.75</v>
      </c>
      <c r="M19" s="92">
        <f t="shared" si="0"/>
        <v>0</v>
      </c>
      <c r="N19" s="298">
        <f t="shared" si="0"/>
        <v>20000</v>
      </c>
      <c r="P19" t="s">
        <v>28</v>
      </c>
      <c r="Q19"/>
      <c r="R19"/>
      <c r="S19" s="1" t="s">
        <v>89</v>
      </c>
      <c r="T19" s="122"/>
    </row>
    <row r="20" spans="1:21" x14ac:dyDescent="0.3">
      <c r="A20" s="299"/>
      <c r="B20" s="300">
        <v>95009</v>
      </c>
      <c r="C20" s="301" t="s">
        <v>50</v>
      </c>
      <c r="D20" s="97">
        <f>-45552</f>
        <v>-45552</v>
      </c>
      <c r="E20" s="98">
        <v>-10000</v>
      </c>
      <c r="F20" s="97">
        <v>-50000</v>
      </c>
      <c r="G20" s="211"/>
      <c r="H20" s="97">
        <v>33659</v>
      </c>
      <c r="I20" s="98">
        <v>10000</v>
      </c>
      <c r="J20" s="97">
        <v>40000</v>
      </c>
      <c r="K20" s="201"/>
      <c r="L20" s="92">
        <f t="shared" si="0"/>
        <v>-11893</v>
      </c>
      <c r="M20" s="98"/>
      <c r="N20" s="99"/>
      <c r="R20"/>
      <c r="S20" t="s">
        <v>10</v>
      </c>
      <c r="T20" s="122">
        <v>23000</v>
      </c>
    </row>
    <row r="21" spans="1:21" x14ac:dyDescent="0.3">
      <c r="A21" s="296"/>
      <c r="B21" s="292">
        <v>95008</v>
      </c>
      <c r="C21" s="92" t="s">
        <v>48</v>
      </c>
      <c r="D21" s="92">
        <v>-270230</v>
      </c>
      <c r="E21" s="92">
        <v>-210000</v>
      </c>
      <c r="F21" s="93">
        <v>-250000</v>
      </c>
      <c r="G21" s="201"/>
      <c r="H21" s="92">
        <v>182.61</v>
      </c>
      <c r="I21" s="92"/>
      <c r="J21" s="93"/>
      <c r="K21" s="201"/>
      <c r="L21" s="92">
        <f t="shared" ref="L21:N30" si="1">D21+H21</f>
        <v>-270047.39</v>
      </c>
      <c r="M21" s="92">
        <f t="shared" si="1"/>
        <v>-210000</v>
      </c>
      <c r="N21" s="298">
        <f t="shared" si="1"/>
        <v>-250000</v>
      </c>
      <c r="R21"/>
      <c r="S21" t="s">
        <v>22</v>
      </c>
      <c r="T21" s="122">
        <v>141072</v>
      </c>
    </row>
    <row r="22" spans="1:21" x14ac:dyDescent="0.3">
      <c r="A22" s="296"/>
      <c r="B22" s="292">
        <v>95007</v>
      </c>
      <c r="C22" s="92" t="s">
        <v>45</v>
      </c>
      <c r="D22" s="92"/>
      <c r="E22" s="92"/>
      <c r="F22" s="93"/>
      <c r="G22" s="201"/>
      <c r="H22" s="92">
        <v>-500</v>
      </c>
      <c r="I22" s="92">
        <v>10000</v>
      </c>
      <c r="J22" s="93">
        <v>5000</v>
      </c>
      <c r="K22" s="201"/>
      <c r="L22" s="92">
        <f t="shared" si="1"/>
        <v>-500</v>
      </c>
      <c r="M22" s="92">
        <f t="shared" si="1"/>
        <v>10000</v>
      </c>
      <c r="N22" s="298">
        <f t="shared" si="1"/>
        <v>5000</v>
      </c>
      <c r="R22"/>
      <c r="S22"/>
      <c r="T22" s="185">
        <v>164072</v>
      </c>
    </row>
    <row r="23" spans="1:21" x14ac:dyDescent="0.3">
      <c r="A23" s="296"/>
      <c r="B23" s="292">
        <v>95006</v>
      </c>
      <c r="C23" s="92" t="s">
        <v>43</v>
      </c>
      <c r="D23" s="92">
        <v>-5155</v>
      </c>
      <c r="E23" s="92"/>
      <c r="F23" s="93">
        <v>-5000</v>
      </c>
      <c r="G23" s="201"/>
      <c r="H23" s="92">
        <v>179243.66</v>
      </c>
      <c r="I23" s="92">
        <v>150000</v>
      </c>
      <c r="J23" s="93">
        <v>120000</v>
      </c>
      <c r="K23" s="201"/>
      <c r="L23" s="92">
        <f t="shared" si="1"/>
        <v>174088.66</v>
      </c>
      <c r="M23" s="92">
        <f t="shared" si="1"/>
        <v>150000</v>
      </c>
      <c r="N23" s="298">
        <f t="shared" si="1"/>
        <v>115000</v>
      </c>
      <c r="P23" s="1" t="s">
        <v>88</v>
      </c>
      <c r="R23"/>
      <c r="T23"/>
    </row>
    <row r="24" spans="1:21" x14ac:dyDescent="0.3">
      <c r="A24" s="296">
        <v>5</v>
      </c>
      <c r="B24" s="292">
        <v>95005</v>
      </c>
      <c r="C24" s="92" t="s">
        <v>40</v>
      </c>
      <c r="D24" s="92">
        <v>-20844</v>
      </c>
      <c r="E24" s="92">
        <v>-10000</v>
      </c>
      <c r="F24" s="93"/>
      <c r="G24" s="201"/>
      <c r="H24" s="92"/>
      <c r="I24" s="92"/>
      <c r="J24" s="93"/>
      <c r="K24" s="201"/>
      <c r="L24" s="92">
        <f t="shared" si="1"/>
        <v>-20844</v>
      </c>
      <c r="M24" s="92">
        <f t="shared" si="1"/>
        <v>-10000</v>
      </c>
      <c r="N24" s="298">
        <f t="shared" si="1"/>
        <v>0</v>
      </c>
      <c r="P24" s="302" t="s">
        <v>21</v>
      </c>
      <c r="R24"/>
      <c r="S24"/>
      <c r="T24"/>
    </row>
    <row r="25" spans="1:21" x14ac:dyDescent="0.3">
      <c r="A25" s="296"/>
      <c r="B25" s="292">
        <v>95002</v>
      </c>
      <c r="C25" s="92" t="s">
        <v>37</v>
      </c>
      <c r="D25" s="92">
        <v>-132739.4</v>
      </c>
      <c r="E25" s="92">
        <v>-105000</v>
      </c>
      <c r="F25" s="93">
        <v>-180000</v>
      </c>
      <c r="G25" s="201"/>
      <c r="H25" s="92"/>
      <c r="I25" s="92"/>
      <c r="J25" s="93"/>
      <c r="K25" s="201"/>
      <c r="L25" s="92">
        <f t="shared" si="1"/>
        <v>-132739.4</v>
      </c>
      <c r="M25" s="92">
        <f t="shared" si="1"/>
        <v>-105000</v>
      </c>
      <c r="N25" s="298">
        <f t="shared" si="1"/>
        <v>-180000</v>
      </c>
      <c r="R25"/>
    </row>
    <row r="26" spans="1:21" x14ac:dyDescent="0.3">
      <c r="A26" s="296"/>
      <c r="B26" s="292">
        <v>95001</v>
      </c>
      <c r="C26" s="92" t="s">
        <v>35</v>
      </c>
      <c r="D26" s="92"/>
      <c r="E26" s="92">
        <v>-5000</v>
      </c>
      <c r="F26" s="93"/>
      <c r="G26" s="201"/>
      <c r="H26" s="92">
        <v>19074.939999999999</v>
      </c>
      <c r="I26" s="92">
        <v>97500</v>
      </c>
      <c r="J26" s="93">
        <v>100000</v>
      </c>
      <c r="K26" s="201"/>
      <c r="L26" s="92">
        <f t="shared" si="1"/>
        <v>19074.939999999999</v>
      </c>
      <c r="M26" s="92">
        <f t="shared" si="1"/>
        <v>92500</v>
      </c>
      <c r="N26" s="298">
        <f t="shared" si="1"/>
        <v>100000</v>
      </c>
      <c r="R26"/>
    </row>
    <row r="27" spans="1:21" x14ac:dyDescent="0.3">
      <c r="A27" s="296">
        <v>6</v>
      </c>
      <c r="B27" s="292">
        <v>95000</v>
      </c>
      <c r="C27" s="92" t="s">
        <v>33</v>
      </c>
      <c r="D27" s="92"/>
      <c r="E27" s="92"/>
      <c r="F27" s="93"/>
      <c r="G27" s="201"/>
      <c r="H27" s="92">
        <v>164071.54</v>
      </c>
      <c r="I27" s="92">
        <v>108000</v>
      </c>
      <c r="J27" s="93">
        <v>190000</v>
      </c>
      <c r="K27" s="201"/>
      <c r="L27" s="92">
        <f t="shared" si="1"/>
        <v>164071.54</v>
      </c>
      <c r="M27" s="92">
        <f t="shared" si="1"/>
        <v>108000</v>
      </c>
      <c r="N27" s="298">
        <f t="shared" si="1"/>
        <v>190000</v>
      </c>
      <c r="O27" s="286">
        <f>2584+4193-11893</f>
        <v>-5116</v>
      </c>
      <c r="R27"/>
    </row>
    <row r="28" spans="1:21" x14ac:dyDescent="0.3">
      <c r="A28" s="296"/>
      <c r="B28" s="292">
        <v>40500</v>
      </c>
      <c r="C28" s="92" t="s">
        <v>31</v>
      </c>
      <c r="D28" s="92"/>
      <c r="E28" s="92"/>
      <c r="F28" s="93"/>
      <c r="G28" s="201"/>
      <c r="H28" s="92">
        <v>22000</v>
      </c>
      <c r="I28" s="92">
        <v>60000</v>
      </c>
      <c r="J28" s="93">
        <v>60000</v>
      </c>
      <c r="K28" s="201"/>
      <c r="L28" s="92">
        <f t="shared" si="1"/>
        <v>22000</v>
      </c>
      <c r="M28" s="92">
        <f t="shared" si="1"/>
        <v>60000</v>
      </c>
      <c r="N28" s="298">
        <f t="shared" si="1"/>
        <v>60000</v>
      </c>
      <c r="R28"/>
    </row>
    <row r="29" spans="1:21" ht="15" customHeight="1" x14ac:dyDescent="0.3">
      <c r="A29" s="296"/>
      <c r="B29" s="292">
        <v>40300</v>
      </c>
      <c r="C29" s="92" t="s">
        <v>30</v>
      </c>
      <c r="D29" s="92"/>
      <c r="E29" s="92"/>
      <c r="F29" s="93"/>
      <c r="G29" s="201"/>
      <c r="H29" s="92">
        <v>9041</v>
      </c>
      <c r="I29" s="92"/>
      <c r="J29" s="93">
        <v>15000</v>
      </c>
      <c r="K29" s="201"/>
      <c r="L29" s="92">
        <f t="shared" si="1"/>
        <v>9041</v>
      </c>
      <c r="M29" s="92">
        <f t="shared" si="1"/>
        <v>0</v>
      </c>
      <c r="N29" s="298">
        <f t="shared" si="1"/>
        <v>15000</v>
      </c>
    </row>
    <row r="30" spans="1:21" x14ac:dyDescent="0.3">
      <c r="A30" s="296"/>
      <c r="B30" s="292">
        <v>40102</v>
      </c>
      <c r="C30" s="92" t="s">
        <v>14</v>
      </c>
      <c r="D30" s="92">
        <v>-11600</v>
      </c>
      <c r="E30" s="92"/>
      <c r="F30" s="93">
        <v>-26000</v>
      </c>
      <c r="G30" s="201"/>
      <c r="H30" s="92"/>
      <c r="I30" s="92"/>
      <c r="J30" s="93"/>
      <c r="K30" s="201"/>
      <c r="L30" s="92">
        <f t="shared" si="1"/>
        <v>-11600</v>
      </c>
      <c r="M30" s="92">
        <f t="shared" si="1"/>
        <v>0</v>
      </c>
      <c r="N30" s="298">
        <f t="shared" si="1"/>
        <v>-26000</v>
      </c>
    </row>
    <row r="31" spans="1:21" x14ac:dyDescent="0.3">
      <c r="A31" s="296">
        <v>7</v>
      </c>
      <c r="B31" s="292">
        <v>10400</v>
      </c>
      <c r="C31" s="92" t="s">
        <v>27</v>
      </c>
      <c r="D31" s="92"/>
      <c r="E31" s="92"/>
      <c r="F31" s="93"/>
      <c r="G31" s="201"/>
      <c r="H31" s="92">
        <v>45188</v>
      </c>
      <c r="I31" s="92"/>
      <c r="J31" s="93"/>
      <c r="K31" s="201"/>
      <c r="L31" s="92">
        <f>D31+H31</f>
        <v>45188</v>
      </c>
      <c r="M31" s="92">
        <f>E31+I31</f>
        <v>0</v>
      </c>
      <c r="N31" s="298">
        <f>F31+J31</f>
        <v>0</v>
      </c>
    </row>
    <row r="32" spans="1:21" ht="15" thickBot="1" x14ac:dyDescent="0.35">
      <c r="A32" s="303"/>
      <c r="B32" s="304"/>
      <c r="C32" s="304" t="s">
        <v>5</v>
      </c>
      <c r="D32" s="305">
        <f>SUM(D5:D31)</f>
        <v>-962026.84</v>
      </c>
      <c r="E32" s="305">
        <f>SUM(E2:E31)</f>
        <v>-495000</v>
      </c>
      <c r="F32" s="305">
        <f>SUM(F2:F31)</f>
        <v>-770000</v>
      </c>
      <c r="G32" s="202"/>
      <c r="H32" s="305">
        <f>SUM(H2:H31)</f>
        <v>810015.14</v>
      </c>
      <c r="I32" s="305">
        <f>SUM(I2:I31)</f>
        <v>587500</v>
      </c>
      <c r="J32" s="305">
        <f>SUM(J2:J31)</f>
        <v>795000</v>
      </c>
      <c r="K32" s="202"/>
      <c r="L32" s="305">
        <f>SUM(L2:L31)</f>
        <v>-152011.70000000004</v>
      </c>
      <c r="M32" s="305">
        <f>SUM(M2:M31)</f>
        <v>92500</v>
      </c>
      <c r="N32" s="306">
        <f>F32+J32</f>
        <v>25000</v>
      </c>
      <c r="P32" s="307"/>
      <c r="Q32" s="307"/>
      <c r="S32" s="307"/>
      <c r="T32" s="307"/>
    </row>
    <row r="33" spans="1:20" x14ac:dyDescent="0.3"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7"/>
      <c r="R33" s="307"/>
    </row>
    <row r="34" spans="1:20" s="307" customFormat="1" x14ac:dyDescent="0.3">
      <c r="A34" s="286"/>
      <c r="B34" s="286"/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</row>
    <row r="36" spans="1:20" x14ac:dyDescent="0.3">
      <c r="D36" s="309"/>
    </row>
  </sheetData>
  <mergeCells count="3">
    <mergeCell ref="D3:F3"/>
    <mergeCell ref="H3:J3"/>
    <mergeCell ref="L3:N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6174-7D46-4FFF-B9B1-22D2C9349C3B}">
  <dimension ref="A1:N38"/>
  <sheetViews>
    <sheetView topLeftCell="A3" workbookViewId="0">
      <selection activeCell="C37" sqref="C37"/>
    </sheetView>
  </sheetViews>
  <sheetFormatPr baseColWidth="10" defaultColWidth="11.44140625" defaultRowHeight="14.4" x14ac:dyDescent="0.3"/>
  <cols>
    <col min="1" max="1" width="3.21875" style="3" customWidth="1"/>
    <col min="2" max="2" width="5.77734375" customWidth="1"/>
    <col min="3" max="3" width="19.77734375" customWidth="1"/>
    <col min="4" max="4" width="10.6640625" bestFit="1" customWidth="1"/>
    <col min="5" max="5" width="11.88671875" bestFit="1" customWidth="1"/>
    <col min="6" max="6" width="11.21875" style="85" customWidth="1"/>
    <col min="7" max="7" width="2.5546875" customWidth="1"/>
    <col min="8" max="8" width="10.6640625" bestFit="1" customWidth="1"/>
    <col min="9" max="9" width="11.88671875" bestFit="1" customWidth="1"/>
    <col min="10" max="10" width="11.21875" style="85" customWidth="1"/>
    <col min="11" max="11" width="2.5546875" customWidth="1"/>
    <col min="12" max="12" width="10.6640625" bestFit="1" customWidth="1"/>
    <col min="13" max="13" width="11.88671875" bestFit="1" customWidth="1"/>
    <col min="14" max="14" width="13.21875" style="85" bestFit="1" customWidth="1"/>
  </cols>
  <sheetData>
    <row r="1" spans="1:14" ht="21" x14ac:dyDescent="0.4">
      <c r="C1" s="260" t="s">
        <v>7</v>
      </c>
    </row>
    <row r="2" spans="1:14" ht="15" thickBot="1" x14ac:dyDescent="0.35"/>
    <row r="3" spans="1:14" ht="17.399999999999999" x14ac:dyDescent="0.3">
      <c r="A3" s="310"/>
      <c r="B3" s="31"/>
      <c r="C3" s="32"/>
      <c r="D3" s="274" t="s">
        <v>1</v>
      </c>
      <c r="E3" s="274"/>
      <c r="F3" s="274"/>
      <c r="G3" s="208"/>
      <c r="H3" s="274" t="s">
        <v>3</v>
      </c>
      <c r="I3" s="274"/>
      <c r="J3" s="274"/>
      <c r="K3" s="208"/>
      <c r="L3" s="274" t="s">
        <v>82</v>
      </c>
      <c r="M3" s="274"/>
      <c r="N3" s="275"/>
    </row>
    <row r="4" spans="1:14" ht="14.4" customHeight="1" x14ac:dyDescent="0.3">
      <c r="A4" s="311" t="s">
        <v>2</v>
      </c>
      <c r="B4" s="218" t="s">
        <v>84</v>
      </c>
      <c r="C4" s="218" t="s">
        <v>74</v>
      </c>
      <c r="D4" s="25" t="s">
        <v>0</v>
      </c>
      <c r="E4" s="25" t="s">
        <v>17</v>
      </c>
      <c r="F4" s="142" t="s">
        <v>19</v>
      </c>
      <c r="G4" s="26"/>
      <c r="H4" s="25" t="s">
        <v>0</v>
      </c>
      <c r="I4" s="25" t="s">
        <v>17</v>
      </c>
      <c r="J4" s="142" t="s">
        <v>19</v>
      </c>
      <c r="K4" s="26"/>
      <c r="L4" s="25" t="s">
        <v>0</v>
      </c>
      <c r="M4" s="25" t="s">
        <v>17</v>
      </c>
      <c r="N4" s="253" t="s">
        <v>19</v>
      </c>
    </row>
    <row r="5" spans="1:14" x14ac:dyDescent="0.3">
      <c r="A5" s="312"/>
      <c r="B5" s="14">
        <v>95402</v>
      </c>
      <c r="C5" s="158" t="s">
        <v>61</v>
      </c>
      <c r="D5" s="10">
        <v>7579</v>
      </c>
      <c r="E5" s="10">
        <v>-13000</v>
      </c>
      <c r="F5" s="17"/>
      <c r="G5" s="209"/>
      <c r="H5" s="10"/>
      <c r="I5" s="10"/>
      <c r="J5" s="17"/>
      <c r="K5" s="209"/>
      <c r="L5" s="16">
        <f>D5+H5</f>
        <v>7579</v>
      </c>
      <c r="M5" s="313">
        <f>E5+I5</f>
        <v>-13000</v>
      </c>
      <c r="N5" s="17"/>
    </row>
    <row r="6" spans="1:14" ht="15" customHeight="1" x14ac:dyDescent="0.3">
      <c r="A6" s="314"/>
      <c r="B6" s="14">
        <v>95401</v>
      </c>
      <c r="C6" s="158" t="s">
        <v>60</v>
      </c>
      <c r="D6" s="10">
        <v>5129</v>
      </c>
      <c r="E6" s="10">
        <v>-27000</v>
      </c>
      <c r="F6" s="17"/>
      <c r="G6" s="209"/>
      <c r="H6" s="10"/>
      <c r="I6" s="10"/>
      <c r="J6" s="17"/>
      <c r="K6" s="209"/>
      <c r="L6" s="16">
        <f>D6+H6</f>
        <v>5129</v>
      </c>
      <c r="M6" s="313">
        <f>E6+I6</f>
        <v>-27000</v>
      </c>
      <c r="N6" s="17">
        <f>F5+J5</f>
        <v>0</v>
      </c>
    </row>
    <row r="7" spans="1:14" ht="25.8" customHeight="1" x14ac:dyDescent="0.3">
      <c r="A7" s="315"/>
      <c r="B7" s="14">
        <v>95300</v>
      </c>
      <c r="C7" s="316" t="s">
        <v>75</v>
      </c>
      <c r="D7" s="17"/>
      <c r="E7" s="17"/>
      <c r="F7" s="17"/>
      <c r="G7" s="209"/>
      <c r="H7" s="17">
        <v>17776</v>
      </c>
      <c r="I7" s="17">
        <v>130000</v>
      </c>
      <c r="J7" s="17">
        <v>60000</v>
      </c>
      <c r="K7" s="209"/>
      <c r="L7" s="16">
        <f t="shared" ref="L7:N27" si="0">D7+H7</f>
        <v>17776</v>
      </c>
      <c r="M7" s="16">
        <f t="shared" si="0"/>
        <v>130000</v>
      </c>
      <c r="N7" s="17">
        <f t="shared" si="0"/>
        <v>60000</v>
      </c>
    </row>
    <row r="8" spans="1:14" x14ac:dyDescent="0.3">
      <c r="A8" s="312"/>
      <c r="B8" s="14">
        <v>95200</v>
      </c>
      <c r="C8" s="15" t="s">
        <v>58</v>
      </c>
      <c r="D8" s="17"/>
      <c r="E8" s="17"/>
      <c r="F8" s="17"/>
      <c r="G8" s="209"/>
      <c r="H8" s="17">
        <v>3320</v>
      </c>
      <c r="I8" s="17">
        <v>3000</v>
      </c>
      <c r="J8" s="17">
        <v>4500</v>
      </c>
      <c r="K8" s="209"/>
      <c r="L8" s="16">
        <f t="shared" si="0"/>
        <v>3320</v>
      </c>
      <c r="M8" s="16">
        <f t="shared" si="0"/>
        <v>3000</v>
      </c>
      <c r="N8" s="148">
        <f t="shared" si="0"/>
        <v>4500</v>
      </c>
    </row>
    <row r="9" spans="1:14" x14ac:dyDescent="0.3">
      <c r="A9" s="312"/>
      <c r="B9" s="14">
        <v>95100</v>
      </c>
      <c r="C9" s="15" t="s">
        <v>57</v>
      </c>
      <c r="D9" s="17"/>
      <c r="E9" s="17"/>
      <c r="F9" s="17"/>
      <c r="G9" s="209"/>
      <c r="H9" s="17">
        <v>5282</v>
      </c>
      <c r="I9" s="17">
        <v>40000</v>
      </c>
      <c r="J9" s="17">
        <v>40000</v>
      </c>
      <c r="K9" s="209"/>
      <c r="L9" s="16">
        <f t="shared" si="0"/>
        <v>5282</v>
      </c>
      <c r="M9" s="16">
        <f t="shared" si="0"/>
        <v>40000</v>
      </c>
      <c r="N9" s="148">
        <f t="shared" si="0"/>
        <v>40000</v>
      </c>
    </row>
    <row r="10" spans="1:14" x14ac:dyDescent="0.3">
      <c r="A10" s="312"/>
      <c r="B10" s="14">
        <v>95098</v>
      </c>
      <c r="C10" s="15" t="s">
        <v>13</v>
      </c>
      <c r="D10" s="17">
        <v>-10500</v>
      </c>
      <c r="E10" s="17"/>
      <c r="F10" s="17">
        <v>-20000</v>
      </c>
      <c r="G10" s="209"/>
      <c r="H10" s="17">
        <v>10500</v>
      </c>
      <c r="I10" s="17"/>
      <c r="J10" s="17"/>
      <c r="K10" s="209"/>
      <c r="L10" s="16">
        <f t="shared" si="0"/>
        <v>0</v>
      </c>
      <c r="M10" s="16">
        <f t="shared" si="0"/>
        <v>0</v>
      </c>
      <c r="N10" s="148">
        <f t="shared" si="0"/>
        <v>-20000</v>
      </c>
    </row>
    <row r="11" spans="1:14" x14ac:dyDescent="0.3">
      <c r="A11" s="312"/>
      <c r="B11" s="14">
        <v>95097</v>
      </c>
      <c r="C11" s="15" t="s">
        <v>9</v>
      </c>
      <c r="D11" s="17">
        <v>-1000</v>
      </c>
      <c r="E11" s="17"/>
      <c r="F11" s="17">
        <v>-10000</v>
      </c>
      <c r="G11" s="209"/>
      <c r="H11" s="17"/>
      <c r="I11" s="17"/>
      <c r="J11" s="17"/>
      <c r="K11" s="209"/>
      <c r="L11" s="16">
        <f t="shared" si="0"/>
        <v>-1000</v>
      </c>
      <c r="M11" s="16">
        <f t="shared" si="0"/>
        <v>0</v>
      </c>
      <c r="N11" s="148">
        <f t="shared" si="0"/>
        <v>-10000</v>
      </c>
    </row>
    <row r="12" spans="1:14" ht="22.2" customHeight="1" x14ac:dyDescent="0.3">
      <c r="A12" s="312"/>
      <c r="B12" s="36">
        <v>95096</v>
      </c>
      <c r="C12" s="37" t="s">
        <v>56</v>
      </c>
      <c r="D12" s="17">
        <v>-42709</v>
      </c>
      <c r="E12" s="17">
        <v>-220000</v>
      </c>
      <c r="F12" s="17">
        <v>-22000</v>
      </c>
      <c r="G12" s="209"/>
      <c r="H12" s="17">
        <v>51</v>
      </c>
      <c r="I12" s="17"/>
      <c r="J12" s="17"/>
      <c r="K12" s="209"/>
      <c r="L12" s="16">
        <f t="shared" si="0"/>
        <v>-42658</v>
      </c>
      <c r="M12" s="16">
        <f t="shared" si="0"/>
        <v>-220000</v>
      </c>
      <c r="N12" s="148">
        <f t="shared" si="0"/>
        <v>-22000</v>
      </c>
    </row>
    <row r="13" spans="1:14" x14ac:dyDescent="0.3">
      <c r="A13" s="312"/>
      <c r="B13" s="14">
        <v>95095</v>
      </c>
      <c r="C13" s="15" t="s">
        <v>12</v>
      </c>
      <c r="D13" s="17">
        <v>-12000</v>
      </c>
      <c r="E13" s="17"/>
      <c r="F13" s="17"/>
      <c r="G13" s="209"/>
      <c r="H13" s="17">
        <v>16996</v>
      </c>
      <c r="I13" s="17"/>
      <c r="J13" s="17"/>
      <c r="K13" s="209"/>
      <c r="L13" s="16">
        <f t="shared" si="0"/>
        <v>4996</v>
      </c>
      <c r="M13" s="16">
        <f t="shared" si="0"/>
        <v>0</v>
      </c>
      <c r="N13" s="148">
        <f t="shared" si="0"/>
        <v>0</v>
      </c>
    </row>
    <row r="14" spans="1:14" x14ac:dyDescent="0.3">
      <c r="A14" s="312"/>
      <c r="B14" s="14">
        <v>95094</v>
      </c>
      <c r="C14" s="15" t="s">
        <v>55</v>
      </c>
      <c r="D14" s="17">
        <v>-7701</v>
      </c>
      <c r="E14" s="17"/>
      <c r="F14" s="17">
        <v>-30000</v>
      </c>
      <c r="G14" s="209"/>
      <c r="H14" s="17"/>
      <c r="I14" s="17"/>
      <c r="J14" s="17"/>
      <c r="K14" s="209"/>
      <c r="L14" s="16">
        <f t="shared" si="0"/>
        <v>-7701</v>
      </c>
      <c r="M14" s="16">
        <f t="shared" si="0"/>
        <v>0</v>
      </c>
      <c r="N14" s="148">
        <f t="shared" si="0"/>
        <v>-30000</v>
      </c>
    </row>
    <row r="15" spans="1:14" x14ac:dyDescent="0.3">
      <c r="A15" s="312"/>
      <c r="B15" s="14">
        <v>95093</v>
      </c>
      <c r="C15" s="15" t="s">
        <v>54</v>
      </c>
      <c r="D15" s="17">
        <v>-65000</v>
      </c>
      <c r="E15" s="17">
        <v>-12000</v>
      </c>
      <c r="F15" s="17"/>
      <c r="G15" s="209"/>
      <c r="H15" s="17"/>
      <c r="I15" s="17"/>
      <c r="J15" s="17"/>
      <c r="K15" s="209"/>
      <c r="L15" s="16">
        <f t="shared" si="0"/>
        <v>-65000</v>
      </c>
      <c r="M15" s="16">
        <f t="shared" si="0"/>
        <v>-12000</v>
      </c>
      <c r="N15" s="148">
        <f t="shared" si="0"/>
        <v>0</v>
      </c>
    </row>
    <row r="16" spans="1:14" x14ac:dyDescent="0.3">
      <c r="A16" s="312"/>
      <c r="B16" s="14">
        <v>95092</v>
      </c>
      <c r="C16" s="15" t="s">
        <v>53</v>
      </c>
      <c r="D16" s="17">
        <v>-20073</v>
      </c>
      <c r="E16" s="17">
        <v>-20000</v>
      </c>
      <c r="F16" s="17">
        <v>-22000</v>
      </c>
      <c r="G16" s="209"/>
      <c r="H16" s="17"/>
      <c r="I16" s="17"/>
      <c r="J16" s="17"/>
      <c r="K16" s="209"/>
      <c r="L16" s="16">
        <f t="shared" si="0"/>
        <v>-20073</v>
      </c>
      <c r="M16" s="16">
        <f t="shared" si="0"/>
        <v>-20000</v>
      </c>
      <c r="N16" s="148">
        <f t="shared" si="0"/>
        <v>-22000</v>
      </c>
    </row>
    <row r="17" spans="1:14" x14ac:dyDescent="0.3">
      <c r="A17" s="312"/>
      <c r="B17" s="14">
        <v>95091</v>
      </c>
      <c r="C17" s="15" t="s">
        <v>52</v>
      </c>
      <c r="D17" s="17">
        <v>-22397</v>
      </c>
      <c r="E17" s="17">
        <v>-26000</v>
      </c>
      <c r="F17" s="17">
        <v>-22000</v>
      </c>
      <c r="G17" s="209"/>
      <c r="H17" s="17"/>
      <c r="I17" s="17"/>
      <c r="J17" s="17"/>
      <c r="K17" s="209"/>
      <c r="L17" s="16">
        <f t="shared" si="0"/>
        <v>-22397</v>
      </c>
      <c r="M17" s="16">
        <f t="shared" si="0"/>
        <v>-26000</v>
      </c>
      <c r="N17" s="148">
        <f t="shared" si="0"/>
        <v>-22000</v>
      </c>
    </row>
    <row r="18" spans="1:14" x14ac:dyDescent="0.3">
      <c r="A18" s="312"/>
      <c r="B18" s="14">
        <v>95090</v>
      </c>
      <c r="C18" s="15" t="s">
        <v>51</v>
      </c>
      <c r="D18" s="17"/>
      <c r="E18" s="17">
        <v>-18000</v>
      </c>
      <c r="F18" s="17"/>
      <c r="G18" s="209"/>
      <c r="H18" s="17"/>
      <c r="I18" s="17"/>
      <c r="J18" s="17"/>
      <c r="K18" s="209"/>
      <c r="L18" s="16">
        <f t="shared" si="0"/>
        <v>0</v>
      </c>
      <c r="M18" s="16">
        <f t="shared" si="0"/>
        <v>-18000</v>
      </c>
      <c r="N18" s="148">
        <f t="shared" si="0"/>
        <v>0</v>
      </c>
    </row>
    <row r="19" spans="1:14" x14ac:dyDescent="0.3">
      <c r="A19" s="312"/>
      <c r="B19" s="14">
        <v>95010</v>
      </c>
      <c r="C19" s="15" t="s">
        <v>71</v>
      </c>
      <c r="D19" s="17"/>
      <c r="E19" s="17"/>
      <c r="F19" s="17"/>
      <c r="G19" s="209"/>
      <c r="H19" s="17"/>
      <c r="I19" s="17">
        <v>20000</v>
      </c>
      <c r="J19" s="17">
        <v>5000</v>
      </c>
      <c r="K19" s="209"/>
      <c r="L19" s="16">
        <f t="shared" si="0"/>
        <v>0</v>
      </c>
      <c r="M19" s="16">
        <f t="shared" si="0"/>
        <v>20000</v>
      </c>
      <c r="N19" s="148">
        <f t="shared" si="0"/>
        <v>5000</v>
      </c>
    </row>
    <row r="20" spans="1:14" x14ac:dyDescent="0.3">
      <c r="A20" s="312"/>
      <c r="B20" s="14">
        <v>95009</v>
      </c>
      <c r="C20" s="15" t="s">
        <v>50</v>
      </c>
      <c r="D20" s="17">
        <v>-13398</v>
      </c>
      <c r="E20" s="17">
        <v>-90000</v>
      </c>
      <c r="F20" s="17">
        <v>-80000</v>
      </c>
      <c r="G20" s="209"/>
      <c r="H20" s="17">
        <v>5671</v>
      </c>
      <c r="I20" s="17">
        <v>50000</v>
      </c>
      <c r="J20" s="17">
        <v>40000</v>
      </c>
      <c r="K20" s="209"/>
      <c r="L20" s="16">
        <f t="shared" si="0"/>
        <v>-7727</v>
      </c>
      <c r="M20" s="16">
        <f t="shared" si="0"/>
        <v>-40000</v>
      </c>
      <c r="N20" s="148">
        <f t="shared" si="0"/>
        <v>-40000</v>
      </c>
    </row>
    <row r="21" spans="1:14" x14ac:dyDescent="0.3">
      <c r="A21" s="312"/>
      <c r="B21" s="14">
        <v>95008</v>
      </c>
      <c r="C21" s="15" t="s">
        <v>48</v>
      </c>
      <c r="D21" s="17">
        <v>-28700</v>
      </c>
      <c r="E21" s="17"/>
      <c r="F21" s="17">
        <v>-70000</v>
      </c>
      <c r="G21" s="209"/>
      <c r="H21" s="17">
        <v>293</v>
      </c>
      <c r="I21" s="17"/>
      <c r="J21" s="17"/>
      <c r="K21" s="209"/>
      <c r="L21" s="16">
        <f t="shared" si="0"/>
        <v>-28407</v>
      </c>
      <c r="M21" s="16">
        <f t="shared" si="0"/>
        <v>0</v>
      </c>
      <c r="N21" s="148">
        <f t="shared" si="0"/>
        <v>-70000</v>
      </c>
    </row>
    <row r="22" spans="1:14" x14ac:dyDescent="0.3">
      <c r="A22" s="312"/>
      <c r="B22" s="14">
        <v>95006</v>
      </c>
      <c r="C22" s="15" t="s">
        <v>43</v>
      </c>
      <c r="D22" s="17"/>
      <c r="E22" s="17"/>
      <c r="F22" s="17"/>
      <c r="G22" s="209"/>
      <c r="H22" s="17">
        <v>150410</v>
      </c>
      <c r="I22" s="17">
        <v>250000</v>
      </c>
      <c r="J22" s="17">
        <v>50000</v>
      </c>
      <c r="K22" s="209"/>
      <c r="L22" s="16">
        <f t="shared" si="0"/>
        <v>150410</v>
      </c>
      <c r="M22" s="16">
        <f t="shared" si="0"/>
        <v>250000</v>
      </c>
      <c r="N22" s="148">
        <f t="shared" si="0"/>
        <v>50000</v>
      </c>
    </row>
    <row r="23" spans="1:14" x14ac:dyDescent="0.3">
      <c r="A23" s="312"/>
      <c r="B23" s="14">
        <v>95005</v>
      </c>
      <c r="C23" s="15" t="s">
        <v>40</v>
      </c>
      <c r="D23" s="17"/>
      <c r="E23" s="17"/>
      <c r="F23" s="17">
        <v>-75000</v>
      </c>
      <c r="G23" s="209"/>
      <c r="H23" s="17"/>
      <c r="I23" s="17"/>
      <c r="J23" s="17"/>
      <c r="K23" s="209"/>
      <c r="L23" s="16">
        <f t="shared" si="0"/>
        <v>0</v>
      </c>
      <c r="M23" s="16">
        <f t="shared" si="0"/>
        <v>0</v>
      </c>
      <c r="N23" s="148">
        <f t="shared" si="0"/>
        <v>-75000</v>
      </c>
    </row>
    <row r="24" spans="1:14" x14ac:dyDescent="0.3">
      <c r="A24" s="312"/>
      <c r="B24" s="14">
        <v>95002</v>
      </c>
      <c r="C24" s="15" t="s">
        <v>37</v>
      </c>
      <c r="D24" s="17">
        <v>-45882</v>
      </c>
      <c r="E24" s="17">
        <v>-133500</v>
      </c>
      <c r="F24" s="17">
        <v>-60000</v>
      </c>
      <c r="G24" s="209"/>
      <c r="H24" s="17"/>
      <c r="I24" s="17"/>
      <c r="J24" s="17"/>
      <c r="K24" s="209"/>
      <c r="L24" s="16">
        <f t="shared" si="0"/>
        <v>-45882</v>
      </c>
      <c r="M24" s="16">
        <f t="shared" si="0"/>
        <v>-133500</v>
      </c>
      <c r="N24" s="148">
        <f t="shared" si="0"/>
        <v>-60000</v>
      </c>
    </row>
    <row r="25" spans="1:14" x14ac:dyDescent="0.3">
      <c r="A25" s="312"/>
      <c r="B25" s="14">
        <v>95001</v>
      </c>
      <c r="C25" s="15" t="s">
        <v>35</v>
      </c>
      <c r="D25" s="17">
        <v>-14441</v>
      </c>
      <c r="E25" s="17"/>
      <c r="F25" s="17"/>
      <c r="G25" s="209"/>
      <c r="H25" s="17">
        <v>65500</v>
      </c>
      <c r="I25" s="17">
        <v>145000</v>
      </c>
      <c r="J25" s="17">
        <v>45000</v>
      </c>
      <c r="K25" s="209"/>
      <c r="L25" s="16">
        <f t="shared" si="0"/>
        <v>51059</v>
      </c>
      <c r="M25" s="16">
        <f t="shared" si="0"/>
        <v>145000</v>
      </c>
      <c r="N25" s="148">
        <f t="shared" si="0"/>
        <v>45000</v>
      </c>
    </row>
    <row r="26" spans="1:14" x14ac:dyDescent="0.3">
      <c r="A26" s="312"/>
      <c r="B26" s="14">
        <v>95000</v>
      </c>
      <c r="C26" s="15" t="s">
        <v>33</v>
      </c>
      <c r="D26" s="17"/>
      <c r="E26" s="17"/>
      <c r="F26" s="17"/>
      <c r="G26" s="209"/>
      <c r="H26" s="17">
        <v>126470</v>
      </c>
      <c r="I26" s="17">
        <v>160000</v>
      </c>
      <c r="J26" s="17">
        <v>185000</v>
      </c>
      <c r="K26" s="209"/>
      <c r="L26" s="16">
        <f t="shared" si="0"/>
        <v>126470</v>
      </c>
      <c r="M26" s="16">
        <f t="shared" si="0"/>
        <v>160000</v>
      </c>
      <c r="N26" s="148">
        <f t="shared" si="0"/>
        <v>185000</v>
      </c>
    </row>
    <row r="27" spans="1:14" ht="15" thickBot="1" x14ac:dyDescent="0.35">
      <c r="A27" s="317"/>
      <c r="B27" s="318">
        <v>30101</v>
      </c>
      <c r="C27" s="319" t="s">
        <v>78</v>
      </c>
      <c r="D27" s="114"/>
      <c r="E27" s="114"/>
      <c r="F27" s="114"/>
      <c r="G27" s="213"/>
      <c r="H27" s="114">
        <v>20441</v>
      </c>
      <c r="I27" s="114"/>
      <c r="J27" s="114"/>
      <c r="K27" s="213"/>
      <c r="L27" s="320">
        <f t="shared" si="0"/>
        <v>20441</v>
      </c>
      <c r="M27" s="320">
        <f t="shared" si="0"/>
        <v>0</v>
      </c>
      <c r="N27" s="168">
        <f t="shared" si="0"/>
        <v>0</v>
      </c>
    </row>
    <row r="28" spans="1:14" ht="15" thickBot="1" x14ac:dyDescent="0.35">
      <c r="A28" s="321"/>
      <c r="B28" s="322"/>
      <c r="C28" s="161" t="s">
        <v>5</v>
      </c>
      <c r="D28" s="162">
        <f>SUM(D5:D27)+1</f>
        <v>-271092</v>
      </c>
      <c r="E28" s="163">
        <f>SUM(E5:E27)</f>
        <v>-559500</v>
      </c>
      <c r="F28" s="163">
        <f>SUM(F5:F27)</f>
        <v>-411000</v>
      </c>
      <c r="G28" s="323"/>
      <c r="H28" s="162">
        <f>SUM(H5:H27)-1</f>
        <v>422709</v>
      </c>
      <c r="I28" s="164">
        <f t="shared" ref="I28:N28" si="1">SUM(I5:I27)</f>
        <v>798000</v>
      </c>
      <c r="J28" s="163">
        <f t="shared" si="1"/>
        <v>429500</v>
      </c>
      <c r="K28" s="214">
        <f t="shared" si="1"/>
        <v>0</v>
      </c>
      <c r="L28" s="163">
        <f t="shared" si="1"/>
        <v>151617</v>
      </c>
      <c r="M28" s="163">
        <f t="shared" si="1"/>
        <v>238500</v>
      </c>
      <c r="N28" s="165">
        <f t="shared" si="1"/>
        <v>18500</v>
      </c>
    </row>
    <row r="29" spans="1:14" x14ac:dyDescent="0.3">
      <c r="D29" s="49"/>
      <c r="H29" s="49"/>
    </row>
    <row r="30" spans="1:14" x14ac:dyDescent="0.3">
      <c r="B30" s="85"/>
      <c r="C30" s="85"/>
      <c r="D30" s="49"/>
      <c r="H30" s="49"/>
    </row>
    <row r="31" spans="1:14" x14ac:dyDescent="0.3">
      <c r="B31" s="126"/>
      <c r="C31" s="126"/>
      <c r="D31" s="49"/>
      <c r="H31" s="49"/>
    </row>
    <row r="32" spans="1:14" x14ac:dyDescent="0.3">
      <c r="B32" s="18"/>
      <c r="C32" s="18"/>
      <c r="D32" s="324"/>
      <c r="H32" s="324"/>
    </row>
    <row r="33" spans="2:8" x14ac:dyDescent="0.3">
      <c r="B33" s="122"/>
      <c r="C33" s="122"/>
      <c r="D33" s="153"/>
      <c r="E33" s="85"/>
      <c r="H33" s="49"/>
    </row>
    <row r="34" spans="2:8" x14ac:dyDescent="0.3">
      <c r="B34" s="122"/>
      <c r="C34" s="122"/>
      <c r="D34" s="18"/>
      <c r="E34" s="85"/>
    </row>
    <row r="35" spans="2:8" x14ac:dyDescent="0.3">
      <c r="B35" s="122"/>
      <c r="C35" s="154"/>
      <c r="D35" s="18"/>
      <c r="E35" s="85"/>
    </row>
    <row r="36" spans="2:8" x14ac:dyDescent="0.3">
      <c r="D36" s="122"/>
      <c r="E36" s="85"/>
    </row>
    <row r="37" spans="2:8" x14ac:dyDescent="0.3">
      <c r="D37" s="122"/>
      <c r="E37" s="85"/>
    </row>
    <row r="38" spans="2:8" x14ac:dyDescent="0.3">
      <c r="D38" s="154"/>
      <c r="E38" s="85"/>
    </row>
  </sheetData>
  <mergeCells count="3">
    <mergeCell ref="D3:F3"/>
    <mergeCell ref="H3:J3"/>
    <mergeCell ref="L3:N3"/>
  </mergeCells>
  <pageMargins left="0.31496062992125984" right="0.31496062992125984" top="0.74803149606299213" bottom="0.74803149606299213" header="0.31496062992125984" footer="0.7086614173228347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EFA6-8BB4-4AFE-B5E6-F08A9685995C}">
  <dimension ref="A1:N24"/>
  <sheetViews>
    <sheetView workbookViewId="0">
      <selection activeCell="C37" sqref="C37"/>
    </sheetView>
  </sheetViews>
  <sheetFormatPr baseColWidth="10" defaultRowHeight="14.4" x14ac:dyDescent="0.3"/>
  <cols>
    <col min="1" max="1" width="3" customWidth="1"/>
    <col min="2" max="2" width="6.109375" customWidth="1"/>
    <col min="3" max="3" width="23.33203125" customWidth="1"/>
    <col min="4" max="4" width="10.5546875" style="2" customWidth="1"/>
    <col min="5" max="5" width="11.44140625" style="2" customWidth="1"/>
    <col min="6" max="6" width="11.5546875" style="2"/>
    <col min="7" max="7" width="2.6640625" style="2" customWidth="1"/>
    <col min="8" max="9" width="10.88671875" style="2" customWidth="1"/>
    <col min="10" max="10" width="11.5546875" style="2"/>
    <col min="11" max="11" width="2.33203125" style="2" customWidth="1"/>
    <col min="12" max="12" width="10.77734375" style="2" customWidth="1"/>
    <col min="13" max="13" width="11.5546875" style="2"/>
    <col min="14" max="14" width="12.5546875" style="2" customWidth="1"/>
  </cols>
  <sheetData>
    <row r="1" spans="1:14" ht="21" x14ac:dyDescent="0.4">
      <c r="D1" s="169" t="s">
        <v>15</v>
      </c>
    </row>
    <row r="3" spans="1:14" ht="15" thickBot="1" x14ac:dyDescent="0.35"/>
    <row r="4" spans="1:14" ht="17.399999999999999" x14ac:dyDescent="0.3">
      <c r="A4" s="48"/>
      <c r="B4" s="31"/>
      <c r="C4" s="24"/>
      <c r="D4" s="233" t="s">
        <v>1</v>
      </c>
      <c r="E4" s="234"/>
      <c r="F4" s="234"/>
      <c r="G4" s="35"/>
      <c r="H4" s="233" t="s">
        <v>3</v>
      </c>
      <c r="I4" s="234"/>
      <c r="J4" s="234"/>
      <c r="K4" s="35"/>
      <c r="L4" s="235" t="s">
        <v>82</v>
      </c>
      <c r="M4" s="235"/>
      <c r="N4" s="252"/>
    </row>
    <row r="5" spans="1:14" ht="28.8" x14ac:dyDescent="0.3">
      <c r="A5" s="29" t="s">
        <v>23</v>
      </c>
      <c r="B5" s="218" t="s">
        <v>84</v>
      </c>
      <c r="C5" s="216" t="s">
        <v>74</v>
      </c>
      <c r="D5" s="91" t="s">
        <v>0</v>
      </c>
      <c r="E5" s="91" t="s">
        <v>17</v>
      </c>
      <c r="F5" s="91" t="s">
        <v>19</v>
      </c>
      <c r="G5" s="155"/>
      <c r="H5" s="91" t="s">
        <v>0</v>
      </c>
      <c r="I5" s="91" t="s">
        <v>17</v>
      </c>
      <c r="J5" s="91" t="s">
        <v>19</v>
      </c>
      <c r="K5" s="155"/>
      <c r="L5" s="142" t="s">
        <v>0</v>
      </c>
      <c r="M5" s="246" t="s">
        <v>17</v>
      </c>
      <c r="N5" s="142" t="s">
        <v>19</v>
      </c>
    </row>
    <row r="6" spans="1:14" x14ac:dyDescent="0.3">
      <c r="A6" s="78">
        <v>1</v>
      </c>
      <c r="B6" s="14">
        <v>95097</v>
      </c>
      <c r="C6" s="217" t="s">
        <v>9</v>
      </c>
      <c r="D6" s="11">
        <v>-14705</v>
      </c>
      <c r="E6" s="19"/>
      <c r="F6" s="11"/>
      <c r="G6" s="77"/>
      <c r="H6" s="11">
        <v>14705</v>
      </c>
      <c r="I6" s="19"/>
      <c r="J6" s="11"/>
      <c r="K6" s="77"/>
      <c r="L6" s="17">
        <f t="shared" ref="L6:N15" si="0">D6+H6</f>
        <v>0</v>
      </c>
      <c r="M6" s="19">
        <f t="shared" si="0"/>
        <v>0</v>
      </c>
      <c r="N6" s="11">
        <f t="shared" si="0"/>
        <v>0</v>
      </c>
    </row>
    <row r="7" spans="1:14" ht="27.6" x14ac:dyDescent="0.3">
      <c r="A7" s="78">
        <v>2</v>
      </c>
      <c r="B7" s="14">
        <v>95096</v>
      </c>
      <c r="C7" s="217" t="s">
        <v>56</v>
      </c>
      <c r="D7" s="11">
        <v>-9798</v>
      </c>
      <c r="E7" s="19"/>
      <c r="F7" s="11">
        <v>-80000</v>
      </c>
      <c r="G7" s="77"/>
      <c r="H7" s="11">
        <v>9798</v>
      </c>
      <c r="I7" s="19"/>
      <c r="J7" s="11">
        <v>80000</v>
      </c>
      <c r="K7" s="77"/>
      <c r="L7" s="17">
        <f t="shared" si="0"/>
        <v>0</v>
      </c>
      <c r="M7" s="19">
        <f t="shared" si="0"/>
        <v>0</v>
      </c>
      <c r="N7" s="11">
        <f t="shared" si="0"/>
        <v>0</v>
      </c>
    </row>
    <row r="8" spans="1:14" x14ac:dyDescent="0.3">
      <c r="A8" s="78">
        <v>2</v>
      </c>
      <c r="B8" s="14">
        <v>95095</v>
      </c>
      <c r="C8" s="217" t="s">
        <v>12</v>
      </c>
      <c r="D8" s="11">
        <v>-7825</v>
      </c>
      <c r="E8" s="19"/>
      <c r="F8" s="11">
        <v>-75000</v>
      </c>
      <c r="G8" s="77"/>
      <c r="H8" s="11">
        <v>7825</v>
      </c>
      <c r="I8" s="19"/>
      <c r="J8" s="11">
        <v>75000</v>
      </c>
      <c r="K8" s="77"/>
      <c r="L8" s="17">
        <f t="shared" si="0"/>
        <v>0</v>
      </c>
      <c r="M8" s="19">
        <f t="shared" si="0"/>
        <v>0</v>
      </c>
      <c r="N8" s="79">
        <f t="shared" si="0"/>
        <v>0</v>
      </c>
    </row>
    <row r="9" spans="1:14" x14ac:dyDescent="0.3">
      <c r="A9" s="78"/>
      <c r="B9" s="14">
        <v>95094</v>
      </c>
      <c r="C9" s="217" t="s">
        <v>55</v>
      </c>
      <c r="D9" s="11"/>
      <c r="E9" s="19"/>
      <c r="F9" s="11">
        <v>-1500</v>
      </c>
      <c r="G9" s="77"/>
      <c r="H9" s="11"/>
      <c r="I9" s="19"/>
      <c r="J9" s="11"/>
      <c r="K9" s="77"/>
      <c r="L9" s="17">
        <f t="shared" si="0"/>
        <v>0</v>
      </c>
      <c r="M9" s="19">
        <f t="shared" si="0"/>
        <v>0</v>
      </c>
      <c r="N9" s="79">
        <f t="shared" si="0"/>
        <v>-1500</v>
      </c>
    </row>
    <row r="10" spans="1:14" x14ac:dyDescent="0.3">
      <c r="A10" s="78"/>
      <c r="B10" s="14">
        <v>95092</v>
      </c>
      <c r="C10" s="217" t="s">
        <v>53</v>
      </c>
      <c r="D10" s="11"/>
      <c r="E10" s="19"/>
      <c r="F10" s="11">
        <v>-4000</v>
      </c>
      <c r="G10" s="77"/>
      <c r="H10" s="11"/>
      <c r="I10" s="19"/>
      <c r="J10" s="11"/>
      <c r="K10" s="77"/>
      <c r="L10" s="17">
        <f t="shared" si="0"/>
        <v>0</v>
      </c>
      <c r="M10" s="19">
        <f t="shared" si="0"/>
        <v>0</v>
      </c>
      <c r="N10" s="79">
        <f t="shared" si="0"/>
        <v>-4000</v>
      </c>
    </row>
    <row r="11" spans="1:14" x14ac:dyDescent="0.3">
      <c r="A11" s="78"/>
      <c r="B11" s="14">
        <v>95011</v>
      </c>
      <c r="C11" s="217" t="s">
        <v>4</v>
      </c>
      <c r="D11" s="11"/>
      <c r="E11" s="19"/>
      <c r="F11" s="11"/>
      <c r="G11" s="77"/>
      <c r="H11" s="11"/>
      <c r="I11" s="19"/>
      <c r="J11" s="11">
        <v>10000</v>
      </c>
      <c r="K11" s="77"/>
      <c r="L11" s="17">
        <f t="shared" si="0"/>
        <v>0</v>
      </c>
      <c r="M11" s="19">
        <f t="shared" si="0"/>
        <v>0</v>
      </c>
      <c r="N11" s="79">
        <f t="shared" si="0"/>
        <v>10000</v>
      </c>
    </row>
    <row r="12" spans="1:14" x14ac:dyDescent="0.3">
      <c r="A12" s="78"/>
      <c r="B12" s="14">
        <v>95009</v>
      </c>
      <c r="C12" s="217" t="s">
        <v>50</v>
      </c>
      <c r="D12" s="11"/>
      <c r="E12" s="19"/>
      <c r="F12" s="11">
        <v>-10000</v>
      </c>
      <c r="G12" s="77"/>
      <c r="H12" s="11"/>
      <c r="I12" s="19"/>
      <c r="J12" s="11"/>
      <c r="K12" s="77"/>
      <c r="L12" s="17">
        <f t="shared" si="0"/>
        <v>0</v>
      </c>
      <c r="M12" s="19">
        <f t="shared" si="0"/>
        <v>0</v>
      </c>
      <c r="N12" s="79">
        <f t="shared" si="0"/>
        <v>-10000</v>
      </c>
    </row>
    <row r="13" spans="1:14" x14ac:dyDescent="0.3">
      <c r="A13" s="78"/>
      <c r="B13" s="14">
        <v>95008</v>
      </c>
      <c r="C13" s="217" t="s">
        <v>48</v>
      </c>
      <c r="D13" s="11">
        <v>-9230</v>
      </c>
      <c r="E13" s="19"/>
      <c r="F13" s="11"/>
      <c r="G13" s="77"/>
      <c r="H13" s="11">
        <v>28</v>
      </c>
      <c r="I13" s="19"/>
      <c r="J13" s="11"/>
      <c r="K13" s="77"/>
      <c r="L13" s="17">
        <f t="shared" si="0"/>
        <v>-9202</v>
      </c>
      <c r="M13" s="19">
        <f t="shared" si="0"/>
        <v>0</v>
      </c>
      <c r="N13" s="79">
        <f t="shared" si="0"/>
        <v>0</v>
      </c>
    </row>
    <row r="14" spans="1:14" x14ac:dyDescent="0.3">
      <c r="A14" s="78"/>
      <c r="B14" s="14">
        <v>95006</v>
      </c>
      <c r="C14" s="217" t="s">
        <v>43</v>
      </c>
      <c r="D14" s="11"/>
      <c r="E14" s="19"/>
      <c r="F14" s="11"/>
      <c r="G14" s="77"/>
      <c r="H14" s="11"/>
      <c r="I14" s="19"/>
      <c r="J14" s="11">
        <v>18000</v>
      </c>
      <c r="K14" s="77"/>
      <c r="L14" s="17">
        <f t="shared" si="0"/>
        <v>0</v>
      </c>
      <c r="M14" s="19">
        <f t="shared" si="0"/>
        <v>0</v>
      </c>
      <c r="N14" s="79">
        <f t="shared" si="0"/>
        <v>18000</v>
      </c>
    </row>
    <row r="15" spans="1:14" ht="15" thickBot="1" x14ac:dyDescent="0.35">
      <c r="A15" s="221"/>
      <c r="B15" s="219">
        <v>95002</v>
      </c>
      <c r="C15" s="217" t="s">
        <v>37</v>
      </c>
      <c r="D15" s="11"/>
      <c r="E15" s="19"/>
      <c r="F15" s="11">
        <v>-5000</v>
      </c>
      <c r="G15" s="77"/>
      <c r="H15" s="11"/>
      <c r="I15" s="19"/>
      <c r="J15" s="11"/>
      <c r="K15" s="77"/>
      <c r="L15" s="17">
        <f t="shared" si="0"/>
        <v>0</v>
      </c>
      <c r="M15" s="19">
        <f t="shared" si="0"/>
        <v>0</v>
      </c>
      <c r="N15" s="79">
        <f t="shared" si="0"/>
        <v>-5000</v>
      </c>
    </row>
    <row r="16" spans="1:14" s="1" customFormat="1" ht="15" thickBot="1" x14ac:dyDescent="0.35">
      <c r="A16" s="325"/>
      <c r="B16" s="325"/>
      <c r="C16" s="43" t="s">
        <v>5</v>
      </c>
      <c r="D16" s="56">
        <f>SUM(D6:D15)</f>
        <v>-41558</v>
      </c>
      <c r="E16" s="57">
        <f>SUM(E6:E15)</f>
        <v>0</v>
      </c>
      <c r="F16" s="57">
        <f>SUM(F6:F15)</f>
        <v>-175500</v>
      </c>
      <c r="G16" s="69"/>
      <c r="H16" s="56">
        <f>SUM(H6:H15)</f>
        <v>32356</v>
      </c>
      <c r="I16" s="56">
        <f>SUM(I6:I15)</f>
        <v>0</v>
      </c>
      <c r="J16" s="56">
        <f>SUM(J6:J15)</f>
        <v>183000</v>
      </c>
      <c r="K16" s="69"/>
      <c r="L16" s="56">
        <f>SUM(L6:L15)</f>
        <v>-9202</v>
      </c>
      <c r="M16" s="56">
        <f>SUM(M6:M15)</f>
        <v>0</v>
      </c>
      <c r="N16" s="80">
        <f>SUM(N6:N15)</f>
        <v>7500</v>
      </c>
    </row>
    <row r="17" spans="1:12" x14ac:dyDescent="0.3">
      <c r="A17" s="1"/>
      <c r="L17" s="85"/>
    </row>
    <row r="18" spans="1:12" x14ac:dyDescent="0.3">
      <c r="L18" s="85"/>
    </row>
    <row r="19" spans="1:12" x14ac:dyDescent="0.3">
      <c r="C19" s="1" t="s">
        <v>98</v>
      </c>
      <c r="F19" s="6" t="s">
        <v>103</v>
      </c>
      <c r="L19" s="85"/>
    </row>
    <row r="20" spans="1:12" x14ac:dyDescent="0.3">
      <c r="C20" t="s">
        <v>99</v>
      </c>
      <c r="D20" s="7">
        <v>14705</v>
      </c>
      <c r="F20" s="2" t="s">
        <v>119</v>
      </c>
      <c r="L20" s="85"/>
    </row>
    <row r="21" spans="1:12" x14ac:dyDescent="0.3">
      <c r="C21" t="s">
        <v>100</v>
      </c>
      <c r="D21" s="2">
        <v>2600</v>
      </c>
      <c r="F21" s="2" t="s">
        <v>104</v>
      </c>
    </row>
    <row r="22" spans="1:12" x14ac:dyDescent="0.3">
      <c r="C22" t="s">
        <v>101</v>
      </c>
      <c r="D22" s="2">
        <v>7250</v>
      </c>
    </row>
    <row r="23" spans="1:12" x14ac:dyDescent="0.3">
      <c r="C23" t="s">
        <v>102</v>
      </c>
      <c r="D23" s="7">
        <f>1290+3564.7</f>
        <v>4854.7</v>
      </c>
    </row>
    <row r="24" spans="1:12" x14ac:dyDescent="0.3">
      <c r="D24" s="6">
        <f>SUM(D21:D23)</f>
        <v>14704.7</v>
      </c>
    </row>
  </sheetData>
  <mergeCells count="3">
    <mergeCell ref="D4:F4"/>
    <mergeCell ref="H4:J4"/>
    <mergeCell ref="L4:N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967D-497B-4AF3-BB2D-D1D24F78C273}">
  <dimension ref="A1:O28"/>
  <sheetViews>
    <sheetView workbookViewId="0">
      <selection activeCell="C37" sqref="C37"/>
    </sheetView>
  </sheetViews>
  <sheetFormatPr baseColWidth="10" defaultColWidth="9.109375" defaultRowHeight="14.4" x14ac:dyDescent="0.3"/>
  <cols>
    <col min="1" max="1" width="3" style="27" customWidth="1"/>
    <col min="2" max="2" width="7.109375" customWidth="1"/>
    <col min="3" max="3" width="18.21875" customWidth="1"/>
    <col min="4" max="4" width="11.109375" customWidth="1"/>
    <col min="5" max="5" width="10.6640625" customWidth="1"/>
    <col min="6" max="6" width="10" customWidth="1"/>
    <col min="7" max="7" width="2.5546875" customWidth="1"/>
    <col min="8" max="8" width="11.109375" customWidth="1"/>
    <col min="9" max="9" width="10.6640625" customWidth="1"/>
    <col min="10" max="10" width="10" customWidth="1"/>
    <col min="11" max="11" width="2.5546875" customWidth="1"/>
    <col min="12" max="12" width="11.109375" customWidth="1"/>
    <col min="13" max="13" width="11.88671875" bestFit="1" customWidth="1"/>
    <col min="14" max="14" width="10" customWidth="1"/>
    <col min="15" max="15" width="10.6640625" bestFit="1" customWidth="1"/>
    <col min="17" max="17" width="11.21875" bestFit="1" customWidth="1"/>
  </cols>
  <sheetData>
    <row r="1" spans="1:15" ht="22.8" x14ac:dyDescent="0.4">
      <c r="B1" s="20"/>
      <c r="C1" s="326" t="s">
        <v>8</v>
      </c>
      <c r="D1" s="22"/>
      <c r="F1" s="21"/>
      <c r="G1" s="21"/>
      <c r="H1" s="327"/>
      <c r="I1" s="21"/>
      <c r="J1" s="21"/>
      <c r="K1" s="21"/>
      <c r="L1" s="21"/>
      <c r="M1" s="21"/>
    </row>
    <row r="2" spans="1:15" ht="23.4" thickBot="1" x14ac:dyDescent="0.45">
      <c r="B2" s="20"/>
      <c r="C2" s="22"/>
      <c r="D2" s="22"/>
      <c r="E2" s="22"/>
      <c r="F2" s="21"/>
      <c r="G2" s="21"/>
      <c r="H2" s="21"/>
      <c r="I2" s="21"/>
      <c r="J2" s="21"/>
      <c r="K2" s="21"/>
      <c r="L2" s="21"/>
      <c r="M2" s="21"/>
    </row>
    <row r="3" spans="1:15" x14ac:dyDescent="0.3">
      <c r="A3" s="48"/>
      <c r="B3" s="31"/>
      <c r="C3" s="32"/>
      <c r="D3" s="236" t="s">
        <v>1</v>
      </c>
      <c r="E3" s="236"/>
      <c r="F3" s="236"/>
      <c r="G3" s="170"/>
      <c r="H3" s="236" t="s">
        <v>3</v>
      </c>
      <c r="I3" s="236"/>
      <c r="J3" s="236"/>
      <c r="K3" s="170"/>
      <c r="L3" s="237" t="s">
        <v>18</v>
      </c>
      <c r="M3" s="238"/>
      <c r="N3" s="239"/>
    </row>
    <row r="4" spans="1:15" x14ac:dyDescent="0.3">
      <c r="A4" s="29" t="s">
        <v>23</v>
      </c>
      <c r="B4" s="41" t="s">
        <v>24</v>
      </c>
      <c r="C4" s="44" t="s">
        <v>25</v>
      </c>
      <c r="D4" s="25" t="s">
        <v>0</v>
      </c>
      <c r="E4" s="25" t="s">
        <v>63</v>
      </c>
      <c r="F4" s="25" t="s">
        <v>64</v>
      </c>
      <c r="G4" s="26"/>
      <c r="H4" s="25" t="s">
        <v>0</v>
      </c>
      <c r="I4" s="25" t="s">
        <v>87</v>
      </c>
      <c r="J4" s="25" t="s">
        <v>64</v>
      </c>
      <c r="K4" s="26"/>
      <c r="L4" s="25" t="s">
        <v>0</v>
      </c>
      <c r="M4" s="25" t="s">
        <v>63</v>
      </c>
      <c r="N4" s="251" t="s">
        <v>64</v>
      </c>
      <c r="O4" s="328"/>
    </row>
    <row r="5" spans="1:15" x14ac:dyDescent="0.3">
      <c r="A5" s="29">
        <v>1</v>
      </c>
      <c r="B5" s="41">
        <v>95000</v>
      </c>
      <c r="C5" s="45" t="s">
        <v>33</v>
      </c>
      <c r="D5" s="45"/>
      <c r="E5" s="45"/>
      <c r="F5" s="46"/>
      <c r="G5" s="47"/>
      <c r="H5" s="45">
        <v>167284.79999999999</v>
      </c>
      <c r="I5" s="45">
        <v>140000</v>
      </c>
      <c r="J5" s="46">
        <v>210000</v>
      </c>
      <c r="K5" s="47"/>
      <c r="L5" s="45">
        <f t="shared" ref="L5:N19" si="0">D5+H5</f>
        <v>167284.79999999999</v>
      </c>
      <c r="M5" s="245">
        <f t="shared" si="0"/>
        <v>140000</v>
      </c>
      <c r="N5" s="257">
        <f>F5+J5</f>
        <v>210000</v>
      </c>
    </row>
    <row r="6" spans="1:15" x14ac:dyDescent="0.3">
      <c r="A6" s="29"/>
      <c r="B6" s="41">
        <v>95001</v>
      </c>
      <c r="C6" s="45" t="s">
        <v>35</v>
      </c>
      <c r="D6" s="45"/>
      <c r="E6" s="45"/>
      <c r="F6" s="46"/>
      <c r="G6" s="47"/>
      <c r="H6" s="45">
        <v>9643.6</v>
      </c>
      <c r="I6" s="45">
        <v>13100</v>
      </c>
      <c r="J6" s="46">
        <v>45000</v>
      </c>
      <c r="K6" s="47"/>
      <c r="L6" s="45">
        <f t="shared" si="0"/>
        <v>9643.6</v>
      </c>
      <c r="M6" s="245">
        <f t="shared" si="0"/>
        <v>13100</v>
      </c>
      <c r="N6" s="257">
        <f t="shared" si="0"/>
        <v>45000</v>
      </c>
    </row>
    <row r="7" spans="1:15" x14ac:dyDescent="0.3">
      <c r="A7" s="29"/>
      <c r="B7" s="41">
        <v>95002</v>
      </c>
      <c r="C7" s="45" t="s">
        <v>37</v>
      </c>
      <c r="D7" s="45">
        <v>-85867.94</v>
      </c>
      <c r="E7" s="45">
        <v>-83000</v>
      </c>
      <c r="F7" s="46">
        <v>-85000</v>
      </c>
      <c r="G7" s="47"/>
      <c r="H7" s="45"/>
      <c r="I7" s="45"/>
      <c r="J7" s="46"/>
      <c r="K7" s="47"/>
      <c r="L7" s="45">
        <f t="shared" si="0"/>
        <v>-85867.94</v>
      </c>
      <c r="M7" s="45">
        <f t="shared" si="0"/>
        <v>-83000</v>
      </c>
      <c r="N7" s="257">
        <f t="shared" si="0"/>
        <v>-85000</v>
      </c>
    </row>
    <row r="8" spans="1:15" x14ac:dyDescent="0.3">
      <c r="A8" s="29"/>
      <c r="B8" s="41">
        <v>95006</v>
      </c>
      <c r="C8" s="45" t="s">
        <v>43</v>
      </c>
      <c r="D8" s="45">
        <v>-1400</v>
      </c>
      <c r="E8" s="45">
        <v>-8000</v>
      </c>
      <c r="F8" s="46">
        <v>-27000</v>
      </c>
      <c r="G8" s="47"/>
      <c r="H8" s="45">
        <v>11229.5</v>
      </c>
      <c r="I8" s="45">
        <v>8500</v>
      </c>
      <c r="J8" s="46">
        <v>75000</v>
      </c>
      <c r="K8" s="47"/>
      <c r="L8" s="45">
        <f t="shared" si="0"/>
        <v>9829.5</v>
      </c>
      <c r="M8" s="45">
        <f t="shared" si="0"/>
        <v>500</v>
      </c>
      <c r="N8" s="222">
        <f t="shared" si="0"/>
        <v>48000</v>
      </c>
    </row>
    <row r="9" spans="1:15" x14ac:dyDescent="0.3">
      <c r="A9" s="29"/>
      <c r="B9" s="41">
        <v>95008</v>
      </c>
      <c r="C9" s="45" t="s">
        <v>48</v>
      </c>
      <c r="D9" s="45">
        <v>-72520</v>
      </c>
      <c r="E9" s="45">
        <v>-70000</v>
      </c>
      <c r="F9" s="46">
        <v>-70000</v>
      </c>
      <c r="G9" s="47"/>
      <c r="H9" s="45">
        <v>350</v>
      </c>
      <c r="I9" s="45"/>
      <c r="J9" s="46"/>
      <c r="K9" s="47"/>
      <c r="L9" s="45">
        <f t="shared" si="0"/>
        <v>-72170</v>
      </c>
      <c r="M9" s="45">
        <f t="shared" si="0"/>
        <v>-70000</v>
      </c>
      <c r="N9" s="222">
        <f t="shared" si="0"/>
        <v>-70000</v>
      </c>
    </row>
    <row r="10" spans="1:15" x14ac:dyDescent="0.3">
      <c r="A10" s="29"/>
      <c r="B10" s="41">
        <v>95009</v>
      </c>
      <c r="C10" s="45" t="s">
        <v>50</v>
      </c>
      <c r="D10" s="45">
        <v>-10453</v>
      </c>
      <c r="E10" s="45"/>
      <c r="F10" s="46">
        <v>-10000</v>
      </c>
      <c r="G10" s="47"/>
      <c r="H10" s="45">
        <v>1882.2</v>
      </c>
      <c r="I10" s="45"/>
      <c r="J10" s="46">
        <v>14500</v>
      </c>
      <c r="K10" s="47"/>
      <c r="L10" s="45">
        <f t="shared" si="0"/>
        <v>-8570.7999999999993</v>
      </c>
      <c r="M10" s="45">
        <f t="shared" si="0"/>
        <v>0</v>
      </c>
      <c r="N10" s="222">
        <f t="shared" si="0"/>
        <v>4500</v>
      </c>
    </row>
    <row r="11" spans="1:15" x14ac:dyDescent="0.3">
      <c r="A11" s="29"/>
      <c r="B11" s="41">
        <v>95010</v>
      </c>
      <c r="C11" s="45" t="s">
        <v>71</v>
      </c>
      <c r="D11" s="45"/>
      <c r="E11" s="45"/>
      <c r="F11" s="46"/>
      <c r="G11" s="47"/>
      <c r="H11" s="45">
        <v>519.29</v>
      </c>
      <c r="I11" s="45">
        <v>6000</v>
      </c>
      <c r="J11" s="46">
        <v>10000</v>
      </c>
      <c r="K11" s="47"/>
      <c r="L11" s="45">
        <f t="shared" si="0"/>
        <v>519.29</v>
      </c>
      <c r="M11" s="45">
        <f t="shared" si="0"/>
        <v>6000</v>
      </c>
      <c r="N11" s="222">
        <f t="shared" si="0"/>
        <v>10000</v>
      </c>
    </row>
    <row r="12" spans="1:15" x14ac:dyDescent="0.3">
      <c r="A12" s="29"/>
      <c r="B12" s="41">
        <v>95011</v>
      </c>
      <c r="C12" s="45" t="s">
        <v>4</v>
      </c>
      <c r="D12" s="45"/>
      <c r="E12" s="45"/>
      <c r="F12" s="46"/>
      <c r="G12" s="47"/>
      <c r="H12" s="45">
        <v>8887.56</v>
      </c>
      <c r="I12" s="45">
        <v>4000</v>
      </c>
      <c r="J12" s="46">
        <v>15000</v>
      </c>
      <c r="K12" s="47"/>
      <c r="L12" s="45">
        <f t="shared" si="0"/>
        <v>8887.56</v>
      </c>
      <c r="M12" s="45">
        <f t="shared" si="0"/>
        <v>4000</v>
      </c>
      <c r="N12" s="222">
        <f t="shared" si="0"/>
        <v>15000</v>
      </c>
    </row>
    <row r="13" spans="1:15" x14ac:dyDescent="0.3">
      <c r="A13" s="29"/>
      <c r="B13" s="41">
        <v>95091</v>
      </c>
      <c r="C13" s="45" t="s">
        <v>52</v>
      </c>
      <c r="D13" s="45">
        <v>-13425.33</v>
      </c>
      <c r="E13" s="45">
        <v>-15000</v>
      </c>
      <c r="F13" s="46">
        <v>-15000</v>
      </c>
      <c r="G13" s="47"/>
      <c r="H13" s="45"/>
      <c r="I13" s="45"/>
      <c r="J13" s="46"/>
      <c r="K13" s="47"/>
      <c r="L13" s="45">
        <f t="shared" si="0"/>
        <v>-13425.33</v>
      </c>
      <c r="M13" s="45">
        <f t="shared" si="0"/>
        <v>-15000</v>
      </c>
      <c r="N13" s="222">
        <f t="shared" si="0"/>
        <v>-15000</v>
      </c>
    </row>
    <row r="14" spans="1:15" x14ac:dyDescent="0.3">
      <c r="A14" s="29"/>
      <c r="B14" s="41">
        <v>95092</v>
      </c>
      <c r="C14" s="45" t="s">
        <v>53</v>
      </c>
      <c r="D14" s="45">
        <v>-39958</v>
      </c>
      <c r="E14" s="45">
        <v>-15000</v>
      </c>
      <c r="F14" s="46">
        <v>-35000</v>
      </c>
      <c r="G14" s="47"/>
      <c r="H14" s="45"/>
      <c r="I14" s="45"/>
      <c r="J14" s="46"/>
      <c r="K14" s="47"/>
      <c r="L14" s="45">
        <f t="shared" si="0"/>
        <v>-39958</v>
      </c>
      <c r="M14" s="45">
        <f t="shared" si="0"/>
        <v>-15000</v>
      </c>
      <c r="N14" s="222">
        <f t="shared" si="0"/>
        <v>-35000</v>
      </c>
    </row>
    <row r="15" spans="1:15" x14ac:dyDescent="0.3">
      <c r="A15" s="29"/>
      <c r="B15" s="41">
        <v>95094</v>
      </c>
      <c r="C15" s="45" t="s">
        <v>55</v>
      </c>
      <c r="D15" s="45">
        <v>-16721.669999999998</v>
      </c>
      <c r="E15" s="45">
        <v>-15000</v>
      </c>
      <c r="F15" s="46">
        <v>-15000</v>
      </c>
      <c r="G15" s="47"/>
      <c r="H15" s="45"/>
      <c r="I15" s="45"/>
      <c r="J15" s="46"/>
      <c r="K15" s="47"/>
      <c r="L15" s="45">
        <f t="shared" si="0"/>
        <v>-16721.669999999998</v>
      </c>
      <c r="M15" s="45">
        <f t="shared" si="0"/>
        <v>-15000</v>
      </c>
      <c r="N15" s="222">
        <f t="shared" si="0"/>
        <v>-15000</v>
      </c>
    </row>
    <row r="16" spans="1:15" x14ac:dyDescent="0.3">
      <c r="A16" s="29">
        <v>2</v>
      </c>
      <c r="B16" s="41">
        <v>95095</v>
      </c>
      <c r="C16" s="45" t="s">
        <v>12</v>
      </c>
      <c r="D16" s="45">
        <v>-50000</v>
      </c>
      <c r="E16" s="45"/>
      <c r="F16" s="46"/>
      <c r="G16" s="47"/>
      <c r="H16" s="45">
        <v>63250</v>
      </c>
      <c r="I16" s="45"/>
      <c r="J16" s="46"/>
      <c r="K16" s="47"/>
      <c r="L16" s="45">
        <f t="shared" si="0"/>
        <v>13250</v>
      </c>
      <c r="M16" s="45">
        <f t="shared" si="0"/>
        <v>0</v>
      </c>
      <c r="N16" s="222">
        <f t="shared" si="0"/>
        <v>0</v>
      </c>
    </row>
    <row r="17" spans="1:14" x14ac:dyDescent="0.3">
      <c r="A17" s="29">
        <v>3</v>
      </c>
      <c r="B17" s="41">
        <v>95096</v>
      </c>
      <c r="C17" s="45" t="s">
        <v>56</v>
      </c>
      <c r="D17" s="45">
        <v>-27178</v>
      </c>
      <c r="E17" s="45">
        <v>-36000</v>
      </c>
      <c r="F17" s="46">
        <v>-40000</v>
      </c>
      <c r="G17" s="47"/>
      <c r="H17" s="45"/>
      <c r="I17" s="45"/>
      <c r="J17" s="46"/>
      <c r="K17" s="47"/>
      <c r="L17" s="45">
        <f t="shared" si="0"/>
        <v>-27178</v>
      </c>
      <c r="M17" s="45">
        <f t="shared" si="0"/>
        <v>-36000</v>
      </c>
      <c r="N17" s="222">
        <f t="shared" si="0"/>
        <v>-40000</v>
      </c>
    </row>
    <row r="18" spans="1:14" x14ac:dyDescent="0.3">
      <c r="A18" s="29"/>
      <c r="B18" s="41">
        <v>95097</v>
      </c>
      <c r="C18" s="45" t="s">
        <v>9</v>
      </c>
      <c r="D18" s="45">
        <v>-2400</v>
      </c>
      <c r="E18" s="45"/>
      <c r="F18" s="46"/>
      <c r="G18" s="47"/>
      <c r="H18" s="45"/>
      <c r="I18" s="45"/>
      <c r="J18" s="46"/>
      <c r="K18" s="47"/>
      <c r="L18" s="45">
        <f t="shared" si="0"/>
        <v>-2400</v>
      </c>
      <c r="M18" s="45">
        <f t="shared" si="0"/>
        <v>0</v>
      </c>
      <c r="N18" s="222">
        <f t="shared" si="0"/>
        <v>0</v>
      </c>
    </row>
    <row r="19" spans="1:14" ht="15" thickBot="1" x14ac:dyDescent="0.35">
      <c r="A19" s="29"/>
      <c r="B19" s="41">
        <v>95300</v>
      </c>
      <c r="C19" s="45" t="s">
        <v>59</v>
      </c>
      <c r="D19" s="45"/>
      <c r="E19" s="45"/>
      <c r="F19" s="46"/>
      <c r="G19" s="47"/>
      <c r="H19" s="45">
        <v>25740</v>
      </c>
      <c r="I19" s="45">
        <v>22000</v>
      </c>
      <c r="J19" s="46">
        <v>30000</v>
      </c>
      <c r="K19" s="47"/>
      <c r="L19" s="45">
        <f t="shared" si="0"/>
        <v>25740</v>
      </c>
      <c r="M19" s="224">
        <f t="shared" si="0"/>
        <v>22000</v>
      </c>
      <c r="N19" s="222">
        <f t="shared" si="0"/>
        <v>30000</v>
      </c>
    </row>
    <row r="20" spans="1:14" ht="19.8" customHeight="1" thickBot="1" x14ac:dyDescent="0.35">
      <c r="A20" s="329"/>
      <c r="B20" s="330"/>
      <c r="C20" s="330" t="s">
        <v>62</v>
      </c>
      <c r="D20" s="66">
        <f t="shared" ref="D20:M20" si="1">SUM(D5:D19)</f>
        <v>-319923.94</v>
      </c>
      <c r="E20" s="66">
        <f t="shared" si="1"/>
        <v>-242000</v>
      </c>
      <c r="F20" s="66">
        <f t="shared" si="1"/>
        <v>-297000</v>
      </c>
      <c r="G20" s="66"/>
      <c r="H20" s="66">
        <f t="shared" si="1"/>
        <v>288786.95</v>
      </c>
      <c r="I20" s="66">
        <f t="shared" si="1"/>
        <v>193600</v>
      </c>
      <c r="J20" s="66">
        <f t="shared" si="1"/>
        <v>399500</v>
      </c>
      <c r="K20" s="66"/>
      <c r="L20" s="66">
        <f t="shared" si="1"/>
        <v>-31136.990000000005</v>
      </c>
      <c r="M20" s="223">
        <f t="shared" si="1"/>
        <v>-48400</v>
      </c>
      <c r="N20" s="331">
        <f>SUM(N5:N19)</f>
        <v>102500</v>
      </c>
    </row>
    <row r="21" spans="1:14" s="1" customFormat="1" x14ac:dyDescent="0.3">
      <c r="A21" s="27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3">
      <c r="C22" s="1" t="s">
        <v>66</v>
      </c>
      <c r="G22" s="1" t="s">
        <v>72</v>
      </c>
    </row>
    <row r="23" spans="1:14" x14ac:dyDescent="0.3">
      <c r="C23" t="s">
        <v>67</v>
      </c>
      <c r="D23" s="2">
        <v>16000</v>
      </c>
      <c r="E23" s="33"/>
      <c r="G23" t="s">
        <v>73</v>
      </c>
    </row>
    <row r="24" spans="1:14" x14ac:dyDescent="0.3">
      <c r="C24" t="s">
        <v>68</v>
      </c>
      <c r="D24" s="7">
        <v>151285</v>
      </c>
    </row>
    <row r="25" spans="1:14" x14ac:dyDescent="0.3">
      <c r="D25" s="6">
        <f>SUM(D23:D24)</f>
        <v>167285</v>
      </c>
    </row>
    <row r="27" spans="1:14" x14ac:dyDescent="0.3">
      <c r="C27" s="1" t="s">
        <v>69</v>
      </c>
    </row>
    <row r="28" spans="1:14" x14ac:dyDescent="0.3">
      <c r="C28" t="s">
        <v>70</v>
      </c>
    </row>
  </sheetData>
  <mergeCells count="3">
    <mergeCell ref="D3:F3"/>
    <mergeCell ref="H3:J3"/>
    <mergeCell ref="L3:N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CFDB-97E4-4EA5-B2D4-1B942B03BD2B}">
  <dimension ref="A1:O20"/>
  <sheetViews>
    <sheetView workbookViewId="0">
      <selection activeCell="C37" sqref="C37"/>
    </sheetView>
  </sheetViews>
  <sheetFormatPr baseColWidth="10" defaultRowHeight="18.600000000000001" customHeight="1" x14ac:dyDescent="0.3"/>
  <cols>
    <col min="1" max="1" width="3.6640625" customWidth="1"/>
    <col min="2" max="2" width="7.6640625" customWidth="1"/>
    <col min="3" max="3" width="23.6640625" customWidth="1"/>
    <col min="4" max="4" width="10.77734375" style="2" customWidth="1"/>
    <col min="5" max="6" width="9.109375" style="2" customWidth="1"/>
    <col min="7" max="7" width="1.88671875" style="2" customWidth="1"/>
    <col min="8" max="8" width="10.33203125" style="2" customWidth="1"/>
    <col min="9" max="9" width="9.6640625" style="2" customWidth="1"/>
    <col min="10" max="10" width="9.44140625" style="2" customWidth="1"/>
    <col min="11" max="11" width="1.88671875" style="2" customWidth="1"/>
    <col min="12" max="12" width="10" style="2" customWidth="1"/>
    <col min="13" max="14" width="11.5546875" style="2" customWidth="1"/>
  </cols>
  <sheetData>
    <row r="1" spans="1:15" ht="18.600000000000001" customHeight="1" x14ac:dyDescent="0.3">
      <c r="C1" s="68" t="s">
        <v>16</v>
      </c>
    </row>
    <row r="3" spans="1:15" ht="17.399999999999999" customHeight="1" x14ac:dyDescent="0.3"/>
    <row r="4" spans="1:15" ht="15" thickBot="1" x14ac:dyDescent="0.35">
      <c r="O4" s="328"/>
    </row>
    <row r="5" spans="1:15" ht="18.600000000000001" customHeight="1" x14ac:dyDescent="0.3">
      <c r="A5" s="28"/>
      <c r="B5" s="23"/>
      <c r="C5" s="24"/>
      <c r="D5" s="240" t="s">
        <v>1</v>
      </c>
      <c r="E5" s="240"/>
      <c r="F5" s="240"/>
      <c r="G5" s="226"/>
      <c r="H5" s="240" t="s">
        <v>3</v>
      </c>
      <c r="I5" s="240"/>
      <c r="J5" s="240"/>
      <c r="K5" s="226"/>
      <c r="L5" s="242" t="s">
        <v>18</v>
      </c>
      <c r="M5" s="241"/>
      <c r="N5" s="256"/>
    </row>
    <row r="6" spans="1:15" ht="18.600000000000001" customHeight="1" thickBot="1" x14ac:dyDescent="0.35">
      <c r="A6" s="30" t="s">
        <v>23</v>
      </c>
      <c r="B6" s="228" t="s">
        <v>84</v>
      </c>
      <c r="C6" s="227" t="s">
        <v>74</v>
      </c>
      <c r="D6" s="73" t="s">
        <v>0</v>
      </c>
      <c r="E6" s="73" t="s">
        <v>63</v>
      </c>
      <c r="F6" s="73" t="s">
        <v>64</v>
      </c>
      <c r="G6" s="74"/>
      <c r="H6" s="73" t="s">
        <v>0</v>
      </c>
      <c r="I6" s="73" t="s">
        <v>65</v>
      </c>
      <c r="J6" s="73" t="s">
        <v>64</v>
      </c>
      <c r="K6" s="74"/>
      <c r="L6" s="243" t="s">
        <v>0</v>
      </c>
      <c r="M6" s="75" t="s">
        <v>17</v>
      </c>
      <c r="N6" s="91" t="s">
        <v>64</v>
      </c>
    </row>
    <row r="7" spans="1:15" ht="18.600000000000001" customHeight="1" x14ac:dyDescent="0.3">
      <c r="A7" s="76"/>
      <c r="B7" s="70">
        <v>95096</v>
      </c>
      <c r="C7" s="71" t="s">
        <v>56</v>
      </c>
      <c r="D7" s="72"/>
      <c r="E7" s="8"/>
      <c r="F7" s="72"/>
      <c r="G7" s="77"/>
      <c r="H7" s="72"/>
      <c r="I7" s="72"/>
      <c r="J7" s="72"/>
      <c r="K7" s="77"/>
      <c r="L7" s="244">
        <f t="shared" ref="L7:M13" si="0">D7+H7</f>
        <v>0</v>
      </c>
      <c r="M7" s="72">
        <f>E10+I7</f>
        <v>-45000</v>
      </c>
      <c r="N7" s="11">
        <f t="shared" ref="N7:N13" si="1">F7+J7</f>
        <v>0</v>
      </c>
    </row>
    <row r="8" spans="1:15" ht="18.600000000000001" customHeight="1" x14ac:dyDescent="0.3">
      <c r="A8" s="78"/>
      <c r="B8" s="36">
        <v>95091</v>
      </c>
      <c r="C8" s="39" t="s">
        <v>52</v>
      </c>
      <c r="D8" s="11">
        <v>-1544</v>
      </c>
      <c r="E8" s="11">
        <v>-7000</v>
      </c>
      <c r="F8" s="11">
        <v>-3000</v>
      </c>
      <c r="G8" s="77"/>
      <c r="H8" s="11"/>
      <c r="I8" s="11"/>
      <c r="J8" s="11"/>
      <c r="K8" s="77"/>
      <c r="L8" s="17">
        <f t="shared" si="0"/>
        <v>-1544</v>
      </c>
      <c r="M8" s="11">
        <f t="shared" si="0"/>
        <v>-7000</v>
      </c>
      <c r="N8" s="79">
        <f t="shared" si="1"/>
        <v>-3000</v>
      </c>
    </row>
    <row r="9" spans="1:15" ht="18.600000000000001" customHeight="1" x14ac:dyDescent="0.3">
      <c r="A9" s="78"/>
      <c r="B9" s="36">
        <v>95006</v>
      </c>
      <c r="C9" s="39" t="s">
        <v>43</v>
      </c>
      <c r="D9" s="11"/>
      <c r="E9" s="11"/>
      <c r="F9" s="11"/>
      <c r="G9" s="77"/>
      <c r="H9" s="11">
        <v>370</v>
      </c>
      <c r="I9" s="11">
        <v>5000</v>
      </c>
      <c r="J9" s="11"/>
      <c r="K9" s="77"/>
      <c r="L9" s="17">
        <f t="shared" si="0"/>
        <v>370</v>
      </c>
      <c r="M9" s="11">
        <f t="shared" si="0"/>
        <v>5000</v>
      </c>
      <c r="N9" s="79">
        <f t="shared" si="1"/>
        <v>0</v>
      </c>
    </row>
    <row r="10" spans="1:15" ht="18.600000000000001" customHeight="1" x14ac:dyDescent="0.3">
      <c r="A10" s="78"/>
      <c r="B10" s="36">
        <v>95005</v>
      </c>
      <c r="C10" s="39" t="s">
        <v>40</v>
      </c>
      <c r="D10" s="11">
        <v>-69887</v>
      </c>
      <c r="E10" s="11">
        <v>-45000</v>
      </c>
      <c r="F10" s="11">
        <v>-20000</v>
      </c>
      <c r="G10" s="77"/>
      <c r="H10" s="11"/>
      <c r="I10" s="11"/>
      <c r="J10" s="11">
        <v>70000</v>
      </c>
      <c r="K10" s="77"/>
      <c r="L10" s="17">
        <f>D10</f>
        <v>-69887</v>
      </c>
      <c r="M10" s="11">
        <f>E10+I10</f>
        <v>-45000</v>
      </c>
      <c r="N10" s="79">
        <f t="shared" si="1"/>
        <v>50000</v>
      </c>
    </row>
    <row r="11" spans="1:15" ht="18.600000000000001" customHeight="1" x14ac:dyDescent="0.3">
      <c r="A11" s="78"/>
      <c r="B11" s="36">
        <v>95001</v>
      </c>
      <c r="C11" s="39" t="s">
        <v>35</v>
      </c>
      <c r="D11" s="11">
        <v>-2100</v>
      </c>
      <c r="E11" s="11"/>
      <c r="F11" s="11"/>
      <c r="G11" s="77"/>
      <c r="H11" s="11">
        <v>2844</v>
      </c>
      <c r="I11" s="11">
        <v>17500</v>
      </c>
      <c r="J11" s="11">
        <v>5000</v>
      </c>
      <c r="K11" s="77"/>
      <c r="L11" s="17">
        <f t="shared" si="0"/>
        <v>744</v>
      </c>
      <c r="M11" s="11">
        <f t="shared" si="0"/>
        <v>17500</v>
      </c>
      <c r="N11" s="79">
        <f t="shared" si="1"/>
        <v>5000</v>
      </c>
    </row>
    <row r="12" spans="1:15" s="1" customFormat="1" ht="18.600000000000001" customHeight="1" x14ac:dyDescent="0.3">
      <c r="A12" s="78"/>
      <c r="B12" s="36">
        <v>95000</v>
      </c>
      <c r="C12" s="39" t="s">
        <v>33</v>
      </c>
      <c r="D12" s="11"/>
      <c r="E12" s="11"/>
      <c r="F12" s="11"/>
      <c r="G12" s="77"/>
      <c r="H12" s="11">
        <v>3500</v>
      </c>
      <c r="I12" s="11">
        <v>5000</v>
      </c>
      <c r="J12" s="11">
        <v>3000</v>
      </c>
      <c r="K12" s="77"/>
      <c r="L12" s="17">
        <f t="shared" si="0"/>
        <v>3500</v>
      </c>
      <c r="M12" s="11">
        <f t="shared" si="0"/>
        <v>5000</v>
      </c>
      <c r="N12" s="79">
        <f t="shared" si="1"/>
        <v>3000</v>
      </c>
    </row>
    <row r="13" spans="1:15" ht="18.600000000000001" customHeight="1" thickBot="1" x14ac:dyDescent="0.35">
      <c r="A13" s="78"/>
      <c r="B13" s="36">
        <v>60100</v>
      </c>
      <c r="C13" s="37" t="s">
        <v>77</v>
      </c>
      <c r="D13" s="11"/>
      <c r="E13" s="11"/>
      <c r="F13" s="11"/>
      <c r="G13" s="77"/>
      <c r="H13" s="11"/>
      <c r="I13" s="11"/>
      <c r="J13" s="11"/>
      <c r="K13" s="77"/>
      <c r="L13" s="17"/>
      <c r="M13" s="11">
        <f t="shared" si="0"/>
        <v>0</v>
      </c>
      <c r="N13" s="79">
        <f t="shared" si="1"/>
        <v>0</v>
      </c>
    </row>
    <row r="14" spans="1:15" ht="18.600000000000001" customHeight="1" thickBot="1" x14ac:dyDescent="0.35">
      <c r="A14" s="332"/>
      <c r="B14" s="333"/>
      <c r="C14" s="43" t="s">
        <v>5</v>
      </c>
      <c r="D14" s="56">
        <f>SUM(D7:D13)</f>
        <v>-73531</v>
      </c>
      <c r="E14" s="56">
        <f>SUM(E7:E13)</f>
        <v>-52000</v>
      </c>
      <c r="F14" s="56">
        <f>SUM(F7:F13)</f>
        <v>-23000</v>
      </c>
      <c r="G14" s="225"/>
      <c r="H14" s="56">
        <f>SUM(H7:H13)</f>
        <v>6714</v>
      </c>
      <c r="I14" s="56">
        <f>SUM(I7:I13)</f>
        <v>27500</v>
      </c>
      <c r="J14" s="56">
        <f>SUM(J7:J13)</f>
        <v>78000</v>
      </c>
      <c r="K14" s="225"/>
      <c r="L14" s="56">
        <f>SUM(L7:L13)</f>
        <v>-66817</v>
      </c>
      <c r="M14" s="56">
        <f>SUM(M7:M13)</f>
        <v>-69500</v>
      </c>
      <c r="N14" s="80">
        <f>SUM(N7:N13)</f>
        <v>55000</v>
      </c>
    </row>
    <row r="15" spans="1:15" ht="18.600000000000001" customHeight="1" x14ac:dyDescent="0.3">
      <c r="B15" s="1"/>
      <c r="C15" s="18"/>
      <c r="L15" s="85"/>
      <c r="M15"/>
      <c r="N15"/>
    </row>
    <row r="16" spans="1:15" ht="18.600000000000001" customHeight="1" x14ac:dyDescent="0.3">
      <c r="C16" s="2"/>
      <c r="L16" s="85"/>
      <c r="M16"/>
      <c r="N16"/>
    </row>
    <row r="17" spans="3:14" ht="18.600000000000001" customHeight="1" x14ac:dyDescent="0.3">
      <c r="C17" s="2"/>
      <c r="L17" s="85"/>
      <c r="M17"/>
      <c r="N17"/>
    </row>
    <row r="18" spans="3:14" ht="18.600000000000001" customHeight="1" x14ac:dyDescent="0.3">
      <c r="C18" s="2"/>
      <c r="L18" s="85"/>
      <c r="M18"/>
      <c r="N18"/>
    </row>
    <row r="19" spans="3:14" ht="18.600000000000001" customHeight="1" x14ac:dyDescent="0.3">
      <c r="C19" s="2"/>
      <c r="L19" s="85"/>
      <c r="M19"/>
      <c r="N19"/>
    </row>
    <row r="20" spans="3:14" ht="18.600000000000001" customHeight="1" x14ac:dyDescent="0.3">
      <c r="L20" s="85"/>
    </row>
  </sheetData>
  <mergeCells count="3">
    <mergeCell ref="D5:F5"/>
    <mergeCell ref="H5:J5"/>
    <mergeCell ref="L5:N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E445-1189-47B8-BD2E-A5804B598DF0}">
  <dimension ref="A1:N19"/>
  <sheetViews>
    <sheetView topLeftCell="B1" workbookViewId="0">
      <selection activeCell="E23" sqref="E23"/>
    </sheetView>
  </sheetViews>
  <sheetFormatPr baseColWidth="10" defaultRowHeight="14.4" x14ac:dyDescent="0.3"/>
  <cols>
    <col min="1" max="1" width="3.33203125" style="52" customWidth="1"/>
    <col min="2" max="2" width="6.33203125" style="52" customWidth="1"/>
    <col min="3" max="3" width="21.77734375" style="52" customWidth="1"/>
    <col min="4" max="4" width="10.44140625" style="52" customWidth="1"/>
    <col min="5" max="6" width="11.5546875" style="52"/>
    <col min="7" max="7" width="2.21875" style="52" customWidth="1"/>
    <col min="8" max="8" width="10.44140625" style="52" customWidth="1"/>
    <col min="9" max="10" width="11.5546875" style="52"/>
    <col min="11" max="11" width="2.33203125" style="52" customWidth="1"/>
    <col min="12" max="12" width="10.44140625" style="52" customWidth="1"/>
    <col min="13" max="16384" width="11.5546875" style="52"/>
  </cols>
  <sheetData>
    <row r="1" spans="1:14" ht="28.8" customHeight="1" x14ac:dyDescent="0.4">
      <c r="C1" s="115" t="s">
        <v>86</v>
      </c>
    </row>
    <row r="2" spans="1:14" ht="15" thickBot="1" x14ac:dyDescent="0.35"/>
    <row r="3" spans="1:14" ht="17.399999999999999" x14ac:dyDescent="0.3">
      <c r="A3" s="101"/>
      <c r="B3" s="102"/>
      <c r="C3" s="103"/>
      <c r="D3" s="231" t="s">
        <v>1</v>
      </c>
      <c r="E3" s="231"/>
      <c r="F3" s="231"/>
      <c r="G3" s="208"/>
      <c r="H3" s="231" t="s">
        <v>3</v>
      </c>
      <c r="I3" s="231"/>
      <c r="J3" s="231"/>
      <c r="K3" s="208"/>
      <c r="L3" s="231" t="s">
        <v>82</v>
      </c>
      <c r="M3" s="231"/>
      <c r="N3" s="232"/>
    </row>
    <row r="4" spans="1:14" ht="21" customHeight="1" x14ac:dyDescent="0.3">
      <c r="A4" s="104" t="s">
        <v>23</v>
      </c>
      <c r="B4" s="105" t="s">
        <v>81</v>
      </c>
      <c r="C4" s="105" t="s">
        <v>74</v>
      </c>
      <c r="D4" s="34" t="s">
        <v>0</v>
      </c>
      <c r="E4" s="34" t="s">
        <v>17</v>
      </c>
      <c r="F4" s="34" t="s">
        <v>19</v>
      </c>
      <c r="G4" s="26"/>
      <c r="H4" s="34" t="s">
        <v>0</v>
      </c>
      <c r="I4" s="34" t="s">
        <v>17</v>
      </c>
      <c r="J4" s="34" t="s">
        <v>19</v>
      </c>
      <c r="K4" s="26"/>
      <c r="L4" s="34" t="s">
        <v>0</v>
      </c>
      <c r="M4" s="34" t="s">
        <v>17</v>
      </c>
      <c r="N4" s="254" t="s">
        <v>19</v>
      </c>
    </row>
    <row r="5" spans="1:14" x14ac:dyDescent="0.3">
      <c r="A5" s="109"/>
      <c r="B5" s="106">
        <v>95094</v>
      </c>
      <c r="C5" s="42" t="s">
        <v>55</v>
      </c>
      <c r="D5" s="110">
        <v>-1375</v>
      </c>
      <c r="E5" s="111">
        <v>-2500</v>
      </c>
      <c r="F5" s="106">
        <v>-3000</v>
      </c>
      <c r="G5" s="209"/>
      <c r="H5" s="110"/>
      <c r="I5" s="110"/>
      <c r="J5" s="106"/>
      <c r="K5" s="209"/>
      <c r="L5" s="106">
        <f t="shared" ref="L5:L14" si="0">D5+H5</f>
        <v>-1375</v>
      </c>
      <c r="M5" s="248">
        <f t="shared" ref="M5:M14" si="1">E5</f>
        <v>-2500</v>
      </c>
      <c r="N5" s="106">
        <f t="shared" ref="N5:N13" si="2">F5+J5</f>
        <v>-3000</v>
      </c>
    </row>
    <row r="6" spans="1:14" x14ac:dyDescent="0.3">
      <c r="A6" s="109"/>
      <c r="B6" s="106">
        <v>95092</v>
      </c>
      <c r="C6" s="42" t="s">
        <v>53</v>
      </c>
      <c r="D6" s="110"/>
      <c r="E6" s="111">
        <v>-500</v>
      </c>
      <c r="F6" s="106">
        <v>-1000</v>
      </c>
      <c r="G6" s="209"/>
      <c r="H6" s="110"/>
      <c r="I6" s="110"/>
      <c r="J6" s="106"/>
      <c r="K6" s="209"/>
      <c r="L6" s="106">
        <f t="shared" si="0"/>
        <v>0</v>
      </c>
      <c r="M6" s="248">
        <f t="shared" si="1"/>
        <v>-500</v>
      </c>
      <c r="N6" s="106">
        <f t="shared" si="2"/>
        <v>-1000</v>
      </c>
    </row>
    <row r="7" spans="1:14" x14ac:dyDescent="0.3">
      <c r="A7" s="109"/>
      <c r="B7" s="106">
        <v>95091</v>
      </c>
      <c r="C7" s="42" t="s">
        <v>52</v>
      </c>
      <c r="D7" s="110">
        <v>-524</v>
      </c>
      <c r="E7" s="111">
        <v>-2000</v>
      </c>
      <c r="F7" s="106">
        <v>-3000</v>
      </c>
      <c r="G7" s="209"/>
      <c r="H7" s="110"/>
      <c r="I7" s="110"/>
      <c r="J7" s="106"/>
      <c r="K7" s="209"/>
      <c r="L7" s="106">
        <f t="shared" si="0"/>
        <v>-524</v>
      </c>
      <c r="M7" s="106">
        <f t="shared" si="1"/>
        <v>-2000</v>
      </c>
      <c r="N7" s="106">
        <f t="shared" si="2"/>
        <v>-3000</v>
      </c>
    </row>
    <row r="8" spans="1:14" x14ac:dyDescent="0.3">
      <c r="A8" s="109"/>
      <c r="B8" s="106">
        <v>95011</v>
      </c>
      <c r="C8" s="42" t="s">
        <v>4</v>
      </c>
      <c r="D8" s="106"/>
      <c r="E8" s="110"/>
      <c r="F8" s="106"/>
      <c r="G8" s="209"/>
      <c r="H8" s="110">
        <v>435</v>
      </c>
      <c r="I8" s="110"/>
      <c r="J8" s="106">
        <v>3000</v>
      </c>
      <c r="K8" s="209"/>
      <c r="L8" s="106">
        <f t="shared" si="0"/>
        <v>435</v>
      </c>
      <c r="M8" s="106">
        <f t="shared" si="1"/>
        <v>0</v>
      </c>
      <c r="N8" s="108">
        <f t="shared" si="2"/>
        <v>3000</v>
      </c>
    </row>
    <row r="9" spans="1:14" x14ac:dyDescent="0.3">
      <c r="A9" s="109"/>
      <c r="B9" s="106">
        <v>95008</v>
      </c>
      <c r="C9" s="42" t="s">
        <v>48</v>
      </c>
      <c r="D9" s="110">
        <v>-5500</v>
      </c>
      <c r="E9" s="111">
        <v>-10000</v>
      </c>
      <c r="F9" s="106">
        <v>-25000</v>
      </c>
      <c r="G9" s="209"/>
      <c r="H9" s="110">
        <v>155</v>
      </c>
      <c r="I9" s="106"/>
      <c r="J9" s="106"/>
      <c r="K9" s="209"/>
      <c r="L9" s="106">
        <f t="shared" si="0"/>
        <v>-5345</v>
      </c>
      <c r="M9" s="106">
        <f t="shared" si="1"/>
        <v>-10000</v>
      </c>
      <c r="N9" s="108">
        <f t="shared" si="2"/>
        <v>-25000</v>
      </c>
    </row>
    <row r="10" spans="1:14" x14ac:dyDescent="0.3">
      <c r="A10" s="109"/>
      <c r="B10" s="106">
        <v>95006</v>
      </c>
      <c r="C10" s="42" t="s">
        <v>43</v>
      </c>
      <c r="D10" s="110"/>
      <c r="E10" s="111"/>
      <c r="F10" s="106"/>
      <c r="G10" s="209"/>
      <c r="H10" s="110"/>
      <c r="I10" s="110">
        <v>10000</v>
      </c>
      <c r="J10" s="106">
        <v>10000</v>
      </c>
      <c r="K10" s="209"/>
      <c r="L10" s="106">
        <f t="shared" si="0"/>
        <v>0</v>
      </c>
      <c r="M10" s="106">
        <f t="shared" si="1"/>
        <v>0</v>
      </c>
      <c r="N10" s="108">
        <f t="shared" si="2"/>
        <v>10000</v>
      </c>
    </row>
    <row r="11" spans="1:14" x14ac:dyDescent="0.3">
      <c r="A11" s="109"/>
      <c r="B11" s="106">
        <v>95002</v>
      </c>
      <c r="C11" s="42" t="s">
        <v>37</v>
      </c>
      <c r="D11" s="110">
        <v>-11618</v>
      </c>
      <c r="E11" s="111">
        <v>-18000</v>
      </c>
      <c r="F11" s="106">
        <v>-18000</v>
      </c>
      <c r="G11" s="209"/>
      <c r="H11" s="110"/>
      <c r="I11" s="106"/>
      <c r="J11" s="106"/>
      <c r="K11" s="209"/>
      <c r="L11" s="106">
        <f t="shared" si="0"/>
        <v>-11618</v>
      </c>
      <c r="M11" s="106">
        <f t="shared" si="1"/>
        <v>-18000</v>
      </c>
      <c r="N11" s="108">
        <f t="shared" si="2"/>
        <v>-18000</v>
      </c>
    </row>
    <row r="12" spans="1:14" x14ac:dyDescent="0.3">
      <c r="A12" s="109"/>
      <c r="B12" s="106">
        <v>95001</v>
      </c>
      <c r="C12" s="42" t="s">
        <v>35</v>
      </c>
      <c r="D12" s="110"/>
      <c r="E12" s="111"/>
      <c r="F12" s="106"/>
      <c r="G12" s="209"/>
      <c r="H12" s="110">
        <v>345</v>
      </c>
      <c r="I12" s="110">
        <v>5000</v>
      </c>
      <c r="J12" s="106">
        <v>5000</v>
      </c>
      <c r="K12" s="209"/>
      <c r="L12" s="106">
        <f t="shared" si="0"/>
        <v>345</v>
      </c>
      <c r="M12" s="106">
        <f t="shared" si="1"/>
        <v>0</v>
      </c>
      <c r="N12" s="108">
        <f t="shared" si="2"/>
        <v>5000</v>
      </c>
    </row>
    <row r="13" spans="1:14" ht="15" thickBot="1" x14ac:dyDescent="0.35">
      <c r="A13" s="109"/>
      <c r="B13" s="106">
        <v>95000</v>
      </c>
      <c r="C13" s="42" t="s">
        <v>33</v>
      </c>
      <c r="D13" s="110"/>
      <c r="E13" s="110"/>
      <c r="F13" s="106"/>
      <c r="G13" s="209"/>
      <c r="H13" s="110">
        <v>16008</v>
      </c>
      <c r="I13" s="110">
        <v>14500</v>
      </c>
      <c r="J13" s="106">
        <v>32000</v>
      </c>
      <c r="K13" s="209"/>
      <c r="L13" s="106">
        <f t="shared" si="0"/>
        <v>16008</v>
      </c>
      <c r="M13" s="106">
        <f t="shared" si="1"/>
        <v>0</v>
      </c>
      <c r="N13" s="108">
        <f t="shared" si="2"/>
        <v>32000</v>
      </c>
    </row>
    <row r="14" spans="1:14" ht="15" thickBot="1" x14ac:dyDescent="0.35">
      <c r="A14" s="86"/>
      <c r="B14" s="87"/>
      <c r="C14" s="43" t="s">
        <v>5</v>
      </c>
      <c r="D14" s="88">
        <f>SUM(D5:D13)</f>
        <v>-19017</v>
      </c>
      <c r="E14" s="88">
        <f>SUM(E5:E13)</f>
        <v>-33000</v>
      </c>
      <c r="F14" s="88">
        <f>SUM(F5:F13)</f>
        <v>-50000</v>
      </c>
      <c r="G14" s="210"/>
      <c r="H14" s="88">
        <f>SUM(H5:H13)</f>
        <v>16943</v>
      </c>
      <c r="I14" s="89">
        <f>SUM(I5:I13)</f>
        <v>29500</v>
      </c>
      <c r="J14" s="89">
        <f>SUM(J5:J13)</f>
        <v>50000</v>
      </c>
      <c r="K14" s="210"/>
      <c r="L14" s="87">
        <f t="shared" si="0"/>
        <v>-2074</v>
      </c>
      <c r="M14" s="87">
        <f t="shared" si="1"/>
        <v>-33000</v>
      </c>
      <c r="N14" s="90">
        <f>SUM(N5:N13)</f>
        <v>0</v>
      </c>
    </row>
    <row r="15" spans="1:14" x14ac:dyDescent="0.3">
      <c r="A15" s="58"/>
    </row>
    <row r="19" spans="2:2" x14ac:dyDescent="0.3">
      <c r="B19" s="58"/>
    </row>
  </sheetData>
  <mergeCells count="3">
    <mergeCell ref="D3:F3"/>
    <mergeCell ref="H3:J3"/>
    <mergeCell ref="L3:N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BD3B-EB94-4386-9BDD-0F6AA08103BF}">
  <dimension ref="A1:U36"/>
  <sheetViews>
    <sheetView workbookViewId="0">
      <selection activeCell="O13" sqref="O13"/>
    </sheetView>
  </sheetViews>
  <sheetFormatPr baseColWidth="10" defaultColWidth="8.88671875" defaultRowHeight="14.4" x14ac:dyDescent="0.3"/>
  <cols>
    <col min="1" max="1" width="3.44140625" style="100" customWidth="1"/>
    <col min="2" max="2" width="6.44140625" style="100" customWidth="1"/>
    <col min="3" max="3" width="24.44140625" style="100" bestFit="1" customWidth="1"/>
    <col min="4" max="4" width="9.88671875" style="100" customWidth="1"/>
    <col min="5" max="6" width="11" style="100" customWidth="1"/>
    <col min="7" max="7" width="3.33203125" style="100" customWidth="1"/>
    <col min="8" max="8" width="9.88671875" style="100" customWidth="1"/>
    <col min="9" max="10" width="11" style="100" customWidth="1"/>
    <col min="11" max="11" width="3.33203125" style="100" customWidth="1"/>
    <col min="12" max="12" width="9.88671875" style="100" customWidth="1"/>
    <col min="13" max="14" width="11" style="100" customWidth="1"/>
    <col min="15" max="15" width="17.44140625" style="100" bestFit="1" customWidth="1"/>
    <col min="16" max="16" width="42.77734375" style="100" bestFit="1" customWidth="1"/>
    <col min="17" max="18" width="8.88671875" style="100"/>
    <col min="19" max="19" width="24.77734375" style="100" customWidth="1"/>
    <col min="20" max="20" width="11.21875" style="100" bestFit="1" customWidth="1"/>
    <col min="21" max="16384" width="8.88671875" style="100"/>
  </cols>
  <sheetData>
    <row r="1" spans="1:20" ht="21" x14ac:dyDescent="0.4">
      <c r="A1" s="172"/>
      <c r="B1" s="173"/>
      <c r="C1" s="174" t="s">
        <v>6</v>
      </c>
      <c r="D1" s="175"/>
      <c r="E1" s="175"/>
      <c r="F1" s="121"/>
      <c r="G1" s="175"/>
      <c r="H1" s="175"/>
      <c r="I1" s="175"/>
      <c r="J1" s="175"/>
      <c r="K1" s="175"/>
      <c r="L1" s="175"/>
      <c r="M1" s="173"/>
      <c r="N1" s="121"/>
      <c r="O1" s="176"/>
      <c r="P1" s="177" t="s">
        <v>20</v>
      </c>
      <c r="Q1" s="121"/>
      <c r="R1" s="121"/>
      <c r="S1" s="121"/>
      <c r="T1" s="121"/>
    </row>
    <row r="2" spans="1:20" ht="11.4" customHeight="1" thickBot="1" x14ac:dyDescent="0.45">
      <c r="A2" s="172"/>
      <c r="B2" s="173"/>
      <c r="C2" s="178"/>
      <c r="D2" s="178"/>
      <c r="E2" s="178"/>
      <c r="F2" s="179"/>
      <c r="G2" s="179"/>
      <c r="H2" s="179"/>
      <c r="I2" s="179"/>
      <c r="J2" s="179"/>
      <c r="K2" s="179"/>
      <c r="L2" s="179"/>
      <c r="M2" s="179"/>
      <c r="N2" s="121"/>
      <c r="P2" s="121"/>
      <c r="Q2" s="121"/>
      <c r="R2" s="121"/>
      <c r="S2" s="121"/>
      <c r="T2" s="121"/>
    </row>
    <row r="3" spans="1:20" ht="15" customHeight="1" x14ac:dyDescent="0.3">
      <c r="A3" s="101"/>
      <c r="B3" s="102"/>
      <c r="C3" s="103"/>
      <c r="D3" s="231" t="s">
        <v>1</v>
      </c>
      <c r="E3" s="231"/>
      <c r="F3" s="231"/>
      <c r="G3" s="208"/>
      <c r="H3" s="231" t="s">
        <v>3</v>
      </c>
      <c r="I3" s="231"/>
      <c r="J3" s="231"/>
      <c r="K3" s="208"/>
      <c r="L3" s="231" t="s">
        <v>82</v>
      </c>
      <c r="M3" s="231"/>
      <c r="N3" s="232"/>
      <c r="P3" s="171" t="s">
        <v>93</v>
      </c>
      <c r="Q3" s="121"/>
      <c r="S3" s="171" t="s">
        <v>92</v>
      </c>
      <c r="T3" s="121"/>
    </row>
    <row r="4" spans="1:20" s="180" customFormat="1" x14ac:dyDescent="0.3">
      <c r="A4" s="130" t="s">
        <v>23</v>
      </c>
      <c r="B4" s="131" t="s">
        <v>24</v>
      </c>
      <c r="C4" s="132" t="s">
        <v>25</v>
      </c>
      <c r="D4" s="116" t="s">
        <v>0</v>
      </c>
      <c r="E4" s="116" t="s">
        <v>17</v>
      </c>
      <c r="F4" s="116" t="s">
        <v>19</v>
      </c>
      <c r="G4" s="199"/>
      <c r="H4" s="116" t="s">
        <v>0</v>
      </c>
      <c r="I4" s="116" t="s">
        <v>17</v>
      </c>
      <c r="J4" s="116" t="s">
        <v>19</v>
      </c>
      <c r="K4" s="199"/>
      <c r="L4" s="116" t="s">
        <v>0</v>
      </c>
      <c r="M4" s="116" t="s">
        <v>17</v>
      </c>
      <c r="N4" s="250" t="s">
        <v>19</v>
      </c>
      <c r="P4" s="121" t="s">
        <v>38</v>
      </c>
      <c r="Q4" s="122">
        <v>3125</v>
      </c>
      <c r="S4" s="121" t="s">
        <v>32</v>
      </c>
      <c r="T4" s="122">
        <f>1000+2250+4000</f>
        <v>7250</v>
      </c>
    </row>
    <row r="5" spans="1:20" s="180" customFormat="1" x14ac:dyDescent="0.3">
      <c r="A5" s="104"/>
      <c r="B5" s="133">
        <v>95402</v>
      </c>
      <c r="C5" s="157" t="s">
        <v>61</v>
      </c>
      <c r="D5" s="134">
        <v>-47660</v>
      </c>
      <c r="E5" s="134"/>
      <c r="F5" s="134">
        <v>-40000</v>
      </c>
      <c r="G5" s="200"/>
      <c r="H5" s="134">
        <v>50244</v>
      </c>
      <c r="I5" s="134"/>
      <c r="J5" s="134">
        <v>40000</v>
      </c>
      <c r="K5" s="212"/>
      <c r="L5" s="92">
        <f t="shared" ref="L5:L19" si="0">D5+H5</f>
        <v>2584</v>
      </c>
      <c r="M5" s="135"/>
      <c r="N5" s="136"/>
      <c r="P5" s="121" t="s">
        <v>41</v>
      </c>
      <c r="Q5" s="122">
        <f>5000+5000+3000+2000+5500</f>
        <v>20500</v>
      </c>
      <c r="S5" s="121" t="s">
        <v>34</v>
      </c>
      <c r="T5" s="122">
        <f>1645+3418.75+3850.75+3423.2+7102.8+1751.6+1771.6+1058.6</f>
        <v>24022.299999999996</v>
      </c>
    </row>
    <row r="6" spans="1:20" x14ac:dyDescent="0.3">
      <c r="A6" s="104"/>
      <c r="B6" s="133">
        <v>95401</v>
      </c>
      <c r="C6" s="157" t="s">
        <v>60</v>
      </c>
      <c r="D6" s="134">
        <v>-24695</v>
      </c>
      <c r="E6" s="134"/>
      <c r="F6" s="134">
        <v>-20000</v>
      </c>
      <c r="G6" s="200"/>
      <c r="H6" s="134">
        <v>28888</v>
      </c>
      <c r="I6" s="134"/>
      <c r="J6" s="134">
        <v>20000</v>
      </c>
      <c r="K6" s="212"/>
      <c r="L6" s="92">
        <f t="shared" si="0"/>
        <v>4193</v>
      </c>
      <c r="M6" s="135"/>
      <c r="N6" s="136"/>
      <c r="O6" s="181"/>
      <c r="P6" s="121" t="s">
        <v>44</v>
      </c>
      <c r="Q6" s="122">
        <v>1617</v>
      </c>
      <c r="S6" s="121" t="s">
        <v>36</v>
      </c>
      <c r="T6" s="122">
        <v>15310.55</v>
      </c>
    </row>
    <row r="7" spans="1:20" x14ac:dyDescent="0.3">
      <c r="A7" s="137"/>
      <c r="B7" s="133">
        <v>95300</v>
      </c>
      <c r="C7" s="92" t="s">
        <v>59</v>
      </c>
      <c r="D7" s="92"/>
      <c r="E7" s="92"/>
      <c r="F7" s="93"/>
      <c r="G7" s="201"/>
      <c r="H7" s="92">
        <v>112172</v>
      </c>
      <c r="I7" s="92">
        <v>102000</v>
      </c>
      <c r="J7" s="93">
        <v>120000</v>
      </c>
      <c r="K7" s="201"/>
      <c r="L7" s="92">
        <f t="shared" si="0"/>
        <v>112172</v>
      </c>
      <c r="M7" s="92">
        <f t="shared" ref="M7:M19" si="1">E7+I7</f>
        <v>102000</v>
      </c>
      <c r="N7" s="259">
        <f t="shared" ref="N7:N19" si="2">F7+J7</f>
        <v>120000</v>
      </c>
      <c r="O7" s="181"/>
      <c r="P7" s="121" t="s">
        <v>46</v>
      </c>
      <c r="Q7" s="122">
        <v>10000</v>
      </c>
      <c r="S7" s="121" t="s">
        <v>39</v>
      </c>
      <c r="T7" s="122">
        <v>7195</v>
      </c>
    </row>
    <row r="8" spans="1:20" x14ac:dyDescent="0.3">
      <c r="A8" s="137"/>
      <c r="B8" s="133">
        <v>95200</v>
      </c>
      <c r="C8" s="92" t="s">
        <v>58</v>
      </c>
      <c r="D8" s="92">
        <v>-19085</v>
      </c>
      <c r="E8" s="92"/>
      <c r="F8" s="93"/>
      <c r="G8" s="201"/>
      <c r="H8" s="92">
        <v>15010.06</v>
      </c>
      <c r="I8" s="92"/>
      <c r="J8" s="93">
        <v>15000</v>
      </c>
      <c r="K8" s="201"/>
      <c r="L8" s="92">
        <f t="shared" si="0"/>
        <v>-4074.9400000000005</v>
      </c>
      <c r="M8" s="92">
        <f t="shared" si="1"/>
        <v>0</v>
      </c>
      <c r="N8" s="138">
        <f t="shared" si="2"/>
        <v>15000</v>
      </c>
      <c r="P8" s="121" t="s">
        <v>3</v>
      </c>
      <c r="Q8" s="18">
        <f>SUM(Q4:Q7)</f>
        <v>35242</v>
      </c>
      <c r="S8" s="121" t="s">
        <v>42</v>
      </c>
      <c r="T8" s="122">
        <v>1851</v>
      </c>
    </row>
    <row r="9" spans="1:20" x14ac:dyDescent="0.3">
      <c r="A9" s="137"/>
      <c r="B9" s="133">
        <v>95100</v>
      </c>
      <c r="C9" s="92" t="s">
        <v>57</v>
      </c>
      <c r="D9" s="92"/>
      <c r="E9" s="92"/>
      <c r="F9" s="93"/>
      <c r="G9" s="201"/>
      <c r="H9" s="92">
        <v>21040.23</v>
      </c>
      <c r="I9" s="92">
        <v>50000</v>
      </c>
      <c r="J9" s="93">
        <v>50000</v>
      </c>
      <c r="K9" s="201"/>
      <c r="L9" s="92">
        <f t="shared" si="0"/>
        <v>21040.23</v>
      </c>
      <c r="M9" s="92">
        <f t="shared" si="1"/>
        <v>50000</v>
      </c>
      <c r="N9" s="138">
        <f t="shared" si="2"/>
        <v>50000</v>
      </c>
      <c r="P9" s="121" t="s">
        <v>107</v>
      </c>
      <c r="Q9" s="18">
        <v>-34792</v>
      </c>
      <c r="S9" s="121"/>
      <c r="T9" s="182">
        <f>SUM(T4:T8)</f>
        <v>55628.849999999991</v>
      </c>
    </row>
    <row r="10" spans="1:20" x14ac:dyDescent="0.3">
      <c r="A10" s="137">
        <v>1</v>
      </c>
      <c r="B10" s="133">
        <v>95098</v>
      </c>
      <c r="C10" s="92" t="s">
        <v>13</v>
      </c>
      <c r="D10" s="92">
        <v>-34792</v>
      </c>
      <c r="E10" s="92"/>
      <c r="F10" s="93"/>
      <c r="G10" s="201"/>
      <c r="H10" s="92">
        <v>35242</v>
      </c>
      <c r="I10" s="92"/>
      <c r="J10" s="93"/>
      <c r="K10" s="201"/>
      <c r="L10" s="92">
        <f t="shared" si="0"/>
        <v>450</v>
      </c>
      <c r="M10" s="92">
        <f t="shared" si="1"/>
        <v>0</v>
      </c>
      <c r="N10" s="138">
        <f t="shared" si="2"/>
        <v>0</v>
      </c>
      <c r="Q10" s="121"/>
      <c r="S10" s="121" t="s">
        <v>47</v>
      </c>
      <c r="T10" s="121"/>
    </row>
    <row r="11" spans="1:20" x14ac:dyDescent="0.3">
      <c r="A11" s="137">
        <v>2</v>
      </c>
      <c r="B11" s="133">
        <v>95097</v>
      </c>
      <c r="C11" s="92" t="s">
        <v>9</v>
      </c>
      <c r="D11" s="92">
        <v>-82229</v>
      </c>
      <c r="E11" s="92"/>
      <c r="F11" s="93"/>
      <c r="G11" s="201"/>
      <c r="H11" s="92">
        <v>55629.35</v>
      </c>
      <c r="I11" s="92"/>
      <c r="J11" s="93"/>
      <c r="K11" s="201"/>
      <c r="L11" s="92">
        <f t="shared" si="0"/>
        <v>-26599.65</v>
      </c>
      <c r="M11" s="92">
        <f t="shared" si="1"/>
        <v>0</v>
      </c>
      <c r="N11" s="138">
        <f t="shared" si="2"/>
        <v>0</v>
      </c>
      <c r="Q11" s="183"/>
      <c r="R11" s="121"/>
      <c r="S11" s="121" t="s">
        <v>49</v>
      </c>
      <c r="T11" s="184">
        <v>26600</v>
      </c>
    </row>
    <row r="12" spans="1:20" x14ac:dyDescent="0.3">
      <c r="A12" s="137"/>
      <c r="B12" s="133">
        <v>95096</v>
      </c>
      <c r="C12" s="92" t="s">
        <v>56</v>
      </c>
      <c r="D12" s="92"/>
      <c r="E12" s="92">
        <v>-20000</v>
      </c>
      <c r="F12" s="93">
        <v>-20000</v>
      </c>
      <c r="G12" s="201"/>
      <c r="H12" s="92"/>
      <c r="I12" s="92"/>
      <c r="J12" s="93"/>
      <c r="K12" s="201"/>
      <c r="L12" s="92">
        <f t="shared" si="0"/>
        <v>0</v>
      </c>
      <c r="M12" s="92">
        <f t="shared" si="1"/>
        <v>-20000</v>
      </c>
      <c r="N12" s="138">
        <f t="shared" si="2"/>
        <v>-20000</v>
      </c>
      <c r="P12" s="171" t="s">
        <v>91</v>
      </c>
      <c r="Q12" s="121"/>
      <c r="R12" s="183"/>
      <c r="S12" s="121" t="s">
        <v>3</v>
      </c>
      <c r="T12" s="182">
        <f>T11+T9</f>
        <v>82228.849999999991</v>
      </c>
    </row>
    <row r="13" spans="1:20" x14ac:dyDescent="0.3">
      <c r="A13" s="137">
        <v>3</v>
      </c>
      <c r="B13" s="133">
        <v>95095</v>
      </c>
      <c r="C13" s="92" t="s">
        <v>12</v>
      </c>
      <c r="D13" s="92">
        <v>-50000</v>
      </c>
      <c r="E13" s="92"/>
      <c r="F13" s="93"/>
      <c r="G13" s="201"/>
      <c r="H13" s="92"/>
      <c r="I13" s="92"/>
      <c r="J13" s="93"/>
      <c r="K13" s="201"/>
      <c r="L13" s="92">
        <f t="shared" si="0"/>
        <v>-50000</v>
      </c>
      <c r="M13" s="92">
        <f t="shared" si="1"/>
        <v>0</v>
      </c>
      <c r="N13" s="138">
        <f t="shared" si="2"/>
        <v>0</v>
      </c>
      <c r="P13" s="100" t="s">
        <v>105</v>
      </c>
      <c r="Q13" s="171">
        <v>58000</v>
      </c>
      <c r="R13" s="121"/>
      <c r="S13" s="100" t="s">
        <v>108</v>
      </c>
      <c r="T13" s="185">
        <v>-82229</v>
      </c>
    </row>
    <row r="14" spans="1:20" x14ac:dyDescent="0.3">
      <c r="A14" s="137"/>
      <c r="B14" s="133">
        <v>95094</v>
      </c>
      <c r="C14" s="92" t="s">
        <v>55</v>
      </c>
      <c r="D14" s="92">
        <v>-24202.42</v>
      </c>
      <c r="E14" s="92">
        <v>-20000</v>
      </c>
      <c r="F14" s="93">
        <v>-24000</v>
      </c>
      <c r="G14" s="201"/>
      <c r="H14" s="92"/>
      <c r="I14" s="92"/>
      <c r="J14" s="93"/>
      <c r="K14" s="201"/>
      <c r="L14" s="92">
        <f t="shared" si="0"/>
        <v>-24202.42</v>
      </c>
      <c r="M14" s="92">
        <f t="shared" si="1"/>
        <v>-20000</v>
      </c>
      <c r="N14" s="138">
        <f t="shared" si="2"/>
        <v>-24000</v>
      </c>
      <c r="P14" s="100" t="s">
        <v>106</v>
      </c>
      <c r="Q14" s="171">
        <v>-50000</v>
      </c>
      <c r="R14" s="121"/>
    </row>
    <row r="15" spans="1:20" x14ac:dyDescent="0.3">
      <c r="A15" s="137"/>
      <c r="B15" s="133">
        <v>95093</v>
      </c>
      <c r="C15" s="92" t="s">
        <v>54</v>
      </c>
      <c r="D15" s="92">
        <v>-5000</v>
      </c>
      <c r="E15" s="92"/>
      <c r="F15" s="93"/>
      <c r="G15" s="201"/>
      <c r="H15" s="92"/>
      <c r="I15" s="92"/>
      <c r="J15" s="93"/>
      <c r="K15" s="201"/>
      <c r="L15" s="92">
        <f t="shared" si="0"/>
        <v>-5000</v>
      </c>
      <c r="M15" s="92">
        <f t="shared" si="1"/>
        <v>0</v>
      </c>
      <c r="N15" s="138">
        <f t="shared" si="2"/>
        <v>0</v>
      </c>
      <c r="P15" s="121"/>
      <c r="Q15" s="121"/>
      <c r="R15" s="121"/>
    </row>
    <row r="16" spans="1:20" x14ac:dyDescent="0.3">
      <c r="A16" s="137"/>
      <c r="B16" s="133">
        <v>95092</v>
      </c>
      <c r="C16" s="92" t="s">
        <v>53</v>
      </c>
      <c r="D16" s="92">
        <v>-82916</v>
      </c>
      <c r="E16" s="92">
        <v>-25000</v>
      </c>
      <c r="F16" s="93">
        <v>-60000</v>
      </c>
      <c r="G16" s="201"/>
      <c r="H16" s="92"/>
      <c r="I16" s="92"/>
      <c r="J16" s="93"/>
      <c r="K16" s="201"/>
      <c r="L16" s="92">
        <f t="shared" si="0"/>
        <v>-82916</v>
      </c>
      <c r="M16" s="92">
        <f t="shared" si="1"/>
        <v>-25000</v>
      </c>
      <c r="N16" s="138">
        <f t="shared" si="2"/>
        <v>-60000</v>
      </c>
      <c r="P16" s="121"/>
      <c r="Q16" s="121"/>
      <c r="R16" s="121"/>
      <c r="S16" s="171" t="s">
        <v>26</v>
      </c>
    </row>
    <row r="17" spans="1:21" ht="13.2" customHeight="1" x14ac:dyDescent="0.3">
      <c r="A17" s="137"/>
      <c r="B17" s="133">
        <v>95091</v>
      </c>
      <c r="C17" s="92" t="s">
        <v>52</v>
      </c>
      <c r="D17" s="92">
        <v>-55327.02</v>
      </c>
      <c r="E17" s="92">
        <v>-40000</v>
      </c>
      <c r="F17" s="93">
        <v>-45000</v>
      </c>
      <c r="G17" s="201"/>
      <c r="H17" s="92"/>
      <c r="I17" s="92"/>
      <c r="J17" s="93"/>
      <c r="K17" s="201"/>
      <c r="L17" s="92">
        <f t="shared" si="0"/>
        <v>-55327.02</v>
      </c>
      <c r="M17" s="92">
        <f t="shared" si="1"/>
        <v>-40000</v>
      </c>
      <c r="N17" s="138">
        <f t="shared" si="2"/>
        <v>-45000</v>
      </c>
      <c r="Q17" s="121"/>
      <c r="R17" s="121"/>
      <c r="S17" s="121" t="s">
        <v>29</v>
      </c>
    </row>
    <row r="18" spans="1:21" x14ac:dyDescent="0.3">
      <c r="A18" s="137">
        <v>4</v>
      </c>
      <c r="B18" s="133">
        <v>95090</v>
      </c>
      <c r="C18" s="92" t="s">
        <v>51</v>
      </c>
      <c r="D18" s="92">
        <v>-50000</v>
      </c>
      <c r="E18" s="92">
        <v>-50000</v>
      </c>
      <c r="F18" s="93">
        <v>-50000</v>
      </c>
      <c r="G18" s="201"/>
      <c r="H18" s="92">
        <v>11450</v>
      </c>
      <c r="I18" s="92"/>
      <c r="J18" s="93"/>
      <c r="K18" s="201"/>
      <c r="L18" s="92">
        <f t="shared" si="0"/>
        <v>-38550</v>
      </c>
      <c r="M18" s="92">
        <f t="shared" si="1"/>
        <v>-50000</v>
      </c>
      <c r="N18" s="138">
        <f t="shared" si="2"/>
        <v>-50000</v>
      </c>
      <c r="P18" s="171" t="s">
        <v>90</v>
      </c>
      <c r="Q18" s="121"/>
      <c r="R18" s="121"/>
      <c r="U18" s="180"/>
    </row>
    <row r="19" spans="1:21" x14ac:dyDescent="0.3">
      <c r="A19" s="137"/>
      <c r="B19" s="133">
        <v>95011</v>
      </c>
      <c r="C19" s="92" t="s">
        <v>4</v>
      </c>
      <c r="D19" s="92"/>
      <c r="E19" s="92"/>
      <c r="F19" s="93"/>
      <c r="G19" s="201"/>
      <c r="H19" s="92">
        <v>8378.75</v>
      </c>
      <c r="I19" s="92"/>
      <c r="J19" s="93">
        <v>20000</v>
      </c>
      <c r="K19" s="201"/>
      <c r="L19" s="92">
        <f t="shared" si="0"/>
        <v>8378.75</v>
      </c>
      <c r="M19" s="92">
        <f t="shared" si="1"/>
        <v>0</v>
      </c>
      <c r="N19" s="138">
        <f t="shared" si="2"/>
        <v>20000</v>
      </c>
      <c r="P19" s="121" t="s">
        <v>28</v>
      </c>
      <c r="Q19" s="121"/>
      <c r="R19" s="121"/>
      <c r="S19" s="171" t="s">
        <v>89</v>
      </c>
      <c r="T19" s="122"/>
    </row>
    <row r="20" spans="1:21" x14ac:dyDescent="0.3">
      <c r="A20" s="96"/>
      <c r="B20" s="95">
        <v>95009</v>
      </c>
      <c r="C20" s="94" t="s">
        <v>50</v>
      </c>
      <c r="D20" s="97">
        <f>-45552</f>
        <v>-45552</v>
      </c>
      <c r="E20" s="98">
        <v>-10000</v>
      </c>
      <c r="F20" s="97">
        <v>-50000</v>
      </c>
      <c r="G20" s="211"/>
      <c r="H20" s="97">
        <v>33659</v>
      </c>
      <c r="I20" s="98">
        <v>10000</v>
      </c>
      <c r="J20" s="97">
        <v>40000</v>
      </c>
      <c r="K20" s="201"/>
      <c r="L20" s="92">
        <f t="shared" ref="L20:N27" si="3">D20+H20</f>
        <v>-11893</v>
      </c>
      <c r="M20" s="98"/>
      <c r="N20" s="99"/>
      <c r="R20" s="121"/>
      <c r="S20" s="186" t="s">
        <v>10</v>
      </c>
      <c r="T20" s="122">
        <v>23000</v>
      </c>
    </row>
    <row r="21" spans="1:21" x14ac:dyDescent="0.3">
      <c r="A21" s="137"/>
      <c r="B21" s="133">
        <v>95008</v>
      </c>
      <c r="C21" s="92" t="s">
        <v>48</v>
      </c>
      <c r="D21" s="92">
        <v>-270230</v>
      </c>
      <c r="E21" s="92">
        <v>-210000</v>
      </c>
      <c r="F21" s="93">
        <v>-250000</v>
      </c>
      <c r="G21" s="201"/>
      <c r="H21" s="92">
        <v>182.61</v>
      </c>
      <c r="I21" s="92"/>
      <c r="J21" s="93"/>
      <c r="K21" s="201"/>
      <c r="L21" s="92">
        <f t="shared" si="3"/>
        <v>-270047.39</v>
      </c>
      <c r="M21" s="92">
        <f t="shared" si="3"/>
        <v>-210000</v>
      </c>
      <c r="N21" s="138">
        <f t="shared" si="3"/>
        <v>-250000</v>
      </c>
      <c r="R21" s="121"/>
      <c r="S21" s="121" t="s">
        <v>22</v>
      </c>
      <c r="T21" s="122">
        <v>141072</v>
      </c>
    </row>
    <row r="22" spans="1:21" x14ac:dyDescent="0.3">
      <c r="A22" s="137"/>
      <c r="B22" s="133">
        <v>95007</v>
      </c>
      <c r="C22" s="92" t="s">
        <v>45</v>
      </c>
      <c r="D22" s="92"/>
      <c r="E22" s="92"/>
      <c r="F22" s="93"/>
      <c r="G22" s="201"/>
      <c r="H22" s="92">
        <v>-500</v>
      </c>
      <c r="I22" s="92">
        <v>10000</v>
      </c>
      <c r="J22" s="93">
        <v>5000</v>
      </c>
      <c r="K22" s="201"/>
      <c r="L22" s="92">
        <f t="shared" si="3"/>
        <v>-500</v>
      </c>
      <c r="M22" s="92">
        <f t="shared" si="3"/>
        <v>10000</v>
      </c>
      <c r="N22" s="138">
        <f t="shared" si="3"/>
        <v>5000</v>
      </c>
      <c r="R22" s="121"/>
      <c r="S22" s="121"/>
      <c r="T22" s="185">
        <v>164072</v>
      </c>
    </row>
    <row r="23" spans="1:21" x14ac:dyDescent="0.3">
      <c r="A23" s="137"/>
      <c r="B23" s="133">
        <v>95006</v>
      </c>
      <c r="C23" s="92" t="s">
        <v>43</v>
      </c>
      <c r="D23" s="92">
        <v>-5155</v>
      </c>
      <c r="E23" s="92"/>
      <c r="F23" s="93">
        <v>-5000</v>
      </c>
      <c r="G23" s="201"/>
      <c r="H23" s="92">
        <v>179243.66</v>
      </c>
      <c r="I23" s="92">
        <v>150000</v>
      </c>
      <c r="J23" s="93">
        <v>120000</v>
      </c>
      <c r="K23" s="201"/>
      <c r="L23" s="92">
        <f t="shared" si="3"/>
        <v>174088.66</v>
      </c>
      <c r="M23" s="92">
        <f t="shared" si="3"/>
        <v>150000</v>
      </c>
      <c r="N23" s="138">
        <f t="shared" si="3"/>
        <v>115000</v>
      </c>
      <c r="P23" s="171" t="s">
        <v>88</v>
      </c>
      <c r="R23" s="121"/>
      <c r="T23" s="121"/>
    </row>
    <row r="24" spans="1:21" x14ac:dyDescent="0.3">
      <c r="A24" s="137">
        <v>5</v>
      </c>
      <c r="B24" s="133">
        <v>95005</v>
      </c>
      <c r="C24" s="92" t="s">
        <v>40</v>
      </c>
      <c r="D24" s="92">
        <v>-20844</v>
      </c>
      <c r="E24" s="92">
        <v>-10000</v>
      </c>
      <c r="F24" s="93"/>
      <c r="G24" s="201"/>
      <c r="H24" s="92"/>
      <c r="I24" s="92"/>
      <c r="J24" s="93"/>
      <c r="K24" s="201"/>
      <c r="L24" s="92">
        <f t="shared" si="3"/>
        <v>-20844</v>
      </c>
      <c r="M24" s="92">
        <f t="shared" si="3"/>
        <v>-10000</v>
      </c>
      <c r="N24" s="138">
        <f t="shared" si="3"/>
        <v>0</v>
      </c>
      <c r="P24" s="187" t="s">
        <v>21</v>
      </c>
      <c r="R24" s="121"/>
      <c r="S24" s="121"/>
      <c r="T24" s="121"/>
    </row>
    <row r="25" spans="1:21" x14ac:dyDescent="0.3">
      <c r="A25" s="137"/>
      <c r="B25" s="133">
        <v>95002</v>
      </c>
      <c r="C25" s="92" t="s">
        <v>37</v>
      </c>
      <c r="D25" s="92">
        <v>-132739.4</v>
      </c>
      <c r="E25" s="92">
        <v>-105000</v>
      </c>
      <c r="F25" s="93">
        <v>-180000</v>
      </c>
      <c r="G25" s="201"/>
      <c r="H25" s="92"/>
      <c r="I25" s="92"/>
      <c r="J25" s="93"/>
      <c r="K25" s="201"/>
      <c r="L25" s="92">
        <f t="shared" si="3"/>
        <v>-132739.4</v>
      </c>
      <c r="M25" s="92">
        <f t="shared" si="3"/>
        <v>-105000</v>
      </c>
      <c r="N25" s="138">
        <f t="shared" si="3"/>
        <v>-180000</v>
      </c>
      <c r="R25" s="121"/>
    </row>
    <row r="26" spans="1:21" x14ac:dyDescent="0.3">
      <c r="A26" s="137"/>
      <c r="B26" s="133">
        <v>95001</v>
      </c>
      <c r="C26" s="92" t="s">
        <v>35</v>
      </c>
      <c r="D26" s="92"/>
      <c r="E26" s="92">
        <v>-5000</v>
      </c>
      <c r="F26" s="93"/>
      <c r="G26" s="201"/>
      <c r="H26" s="92">
        <v>19074.939999999999</v>
      </c>
      <c r="I26" s="92">
        <v>97500</v>
      </c>
      <c r="J26" s="93">
        <v>100000</v>
      </c>
      <c r="K26" s="201"/>
      <c r="L26" s="92">
        <f t="shared" si="3"/>
        <v>19074.939999999999</v>
      </c>
      <c r="M26" s="92">
        <f t="shared" si="3"/>
        <v>92500</v>
      </c>
      <c r="N26" s="138">
        <f t="shared" si="3"/>
        <v>100000</v>
      </c>
      <c r="R26" s="121"/>
    </row>
    <row r="27" spans="1:21" x14ac:dyDescent="0.3">
      <c r="A27" s="137">
        <v>6</v>
      </c>
      <c r="B27" s="133">
        <v>95000</v>
      </c>
      <c r="C27" s="92" t="s">
        <v>33</v>
      </c>
      <c r="D27" s="92"/>
      <c r="E27" s="92"/>
      <c r="F27" s="93"/>
      <c r="G27" s="201"/>
      <c r="H27" s="92">
        <v>164071.54</v>
      </c>
      <c r="I27" s="92">
        <v>108000</v>
      </c>
      <c r="J27" s="93">
        <v>190000</v>
      </c>
      <c r="K27" s="201"/>
      <c r="L27" s="92">
        <f t="shared" si="3"/>
        <v>164071.54</v>
      </c>
      <c r="M27" s="92">
        <f t="shared" si="3"/>
        <v>108000</v>
      </c>
      <c r="N27" s="138">
        <f t="shared" si="3"/>
        <v>190000</v>
      </c>
      <c r="O27" s="100">
        <f>2584+4193-11893</f>
        <v>-5116</v>
      </c>
      <c r="R27" s="121"/>
    </row>
    <row r="28" spans="1:21" x14ac:dyDescent="0.3">
      <c r="A28" s="137"/>
      <c r="B28" s="133">
        <v>40500</v>
      </c>
      <c r="C28" s="92" t="s">
        <v>31</v>
      </c>
      <c r="D28" s="92"/>
      <c r="E28" s="92"/>
      <c r="F28" s="93"/>
      <c r="G28" s="201"/>
      <c r="H28" s="92">
        <v>22000</v>
      </c>
      <c r="I28" s="92">
        <v>60000</v>
      </c>
      <c r="J28" s="93">
        <v>60000</v>
      </c>
      <c r="K28" s="201"/>
      <c r="L28" s="92">
        <f t="shared" ref="L28:N30" si="4">D28+H28</f>
        <v>22000</v>
      </c>
      <c r="M28" s="92">
        <f t="shared" si="4"/>
        <v>60000</v>
      </c>
      <c r="N28" s="138">
        <f t="shared" si="4"/>
        <v>60000</v>
      </c>
      <c r="R28" s="121"/>
    </row>
    <row r="29" spans="1:21" ht="15" customHeight="1" x14ac:dyDescent="0.3">
      <c r="A29" s="137"/>
      <c r="B29" s="133">
        <v>40300</v>
      </c>
      <c r="C29" s="92" t="s">
        <v>30</v>
      </c>
      <c r="D29" s="92"/>
      <c r="E29" s="92"/>
      <c r="F29" s="93"/>
      <c r="G29" s="201"/>
      <c r="H29" s="92">
        <v>9041</v>
      </c>
      <c r="I29" s="92"/>
      <c r="J29" s="93">
        <v>15000</v>
      </c>
      <c r="K29" s="201"/>
      <c r="L29" s="92">
        <f t="shared" si="4"/>
        <v>9041</v>
      </c>
      <c r="M29" s="92">
        <f t="shared" si="4"/>
        <v>0</v>
      </c>
      <c r="N29" s="138">
        <f t="shared" si="4"/>
        <v>15000</v>
      </c>
    </row>
    <row r="30" spans="1:21" x14ac:dyDescent="0.3">
      <c r="A30" s="137"/>
      <c r="B30" s="133">
        <v>40102</v>
      </c>
      <c r="C30" s="92" t="s">
        <v>14</v>
      </c>
      <c r="D30" s="92">
        <v>-11600</v>
      </c>
      <c r="E30" s="92"/>
      <c r="F30" s="93">
        <v>-26000</v>
      </c>
      <c r="G30" s="201"/>
      <c r="H30" s="92"/>
      <c r="I30" s="92"/>
      <c r="J30" s="93"/>
      <c r="K30" s="201"/>
      <c r="L30" s="92">
        <f t="shared" si="4"/>
        <v>-11600</v>
      </c>
      <c r="M30" s="92">
        <f t="shared" si="4"/>
        <v>0</v>
      </c>
      <c r="N30" s="138">
        <f t="shared" si="4"/>
        <v>-26000</v>
      </c>
    </row>
    <row r="31" spans="1:21" x14ac:dyDescent="0.3">
      <c r="A31" s="137">
        <v>7</v>
      </c>
      <c r="B31" s="133">
        <v>10400</v>
      </c>
      <c r="C31" s="92" t="s">
        <v>27</v>
      </c>
      <c r="D31" s="92"/>
      <c r="E31" s="92"/>
      <c r="F31" s="93"/>
      <c r="G31" s="201"/>
      <c r="H31" s="92">
        <v>45188</v>
      </c>
      <c r="I31" s="92"/>
      <c r="J31" s="93"/>
      <c r="K31" s="201"/>
      <c r="L31" s="92">
        <f>D31+H31</f>
        <v>45188</v>
      </c>
      <c r="M31" s="92">
        <f>E31+I31</f>
        <v>0</v>
      </c>
      <c r="N31" s="138">
        <f>F31+J31</f>
        <v>0</v>
      </c>
    </row>
    <row r="32" spans="1:21" ht="15" thickBot="1" x14ac:dyDescent="0.35">
      <c r="A32" s="191"/>
      <c r="B32" s="192"/>
      <c r="C32" s="192" t="s">
        <v>5</v>
      </c>
      <c r="D32" s="193">
        <f>SUM(D5:D31)</f>
        <v>-962026.84</v>
      </c>
      <c r="E32" s="193">
        <f>SUM(E2:E31)</f>
        <v>-495000</v>
      </c>
      <c r="F32" s="193">
        <f>SUM(F2:F31)</f>
        <v>-770000</v>
      </c>
      <c r="G32" s="202"/>
      <c r="H32" s="193">
        <f>SUM(H2:H31)</f>
        <v>810015.14</v>
      </c>
      <c r="I32" s="193">
        <f>SUM(I2:I31)</f>
        <v>587500</v>
      </c>
      <c r="J32" s="193">
        <f>SUM(J2:J31)</f>
        <v>795000</v>
      </c>
      <c r="K32" s="202"/>
      <c r="L32" s="193">
        <f>SUM(L2:L31)</f>
        <v>-152011.70000000004</v>
      </c>
      <c r="M32" s="193">
        <f>SUM(M2:M31)</f>
        <v>92500</v>
      </c>
      <c r="N32" s="194">
        <f>F32+J32</f>
        <v>25000</v>
      </c>
      <c r="P32" s="188"/>
      <c r="Q32" s="188"/>
      <c r="S32" s="188"/>
      <c r="T32" s="188"/>
    </row>
    <row r="33" spans="1:20" x14ac:dyDescent="0.3"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8"/>
      <c r="R33" s="188"/>
    </row>
    <row r="34" spans="1:20" s="188" customFormat="1" x14ac:dyDescent="0.3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</row>
    <row r="36" spans="1:20" x14ac:dyDescent="0.3">
      <c r="D36" s="190"/>
    </row>
  </sheetData>
  <mergeCells count="3">
    <mergeCell ref="D3:F3"/>
    <mergeCell ref="H3:J3"/>
    <mergeCell ref="L3:N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Prosjekt Hovedstyret</vt:lpstr>
      <vt:lpstr>Prosjekt Aerobic (2)</vt:lpstr>
      <vt:lpstr>Prosjekt Fotball (2)</vt:lpstr>
      <vt:lpstr>Prosjekt Håndball (2)</vt:lpstr>
      <vt:lpstr>Prosjekt Sykkel (2)</vt:lpstr>
      <vt:lpstr>Prosjekt turn (2)</vt:lpstr>
      <vt:lpstr>Prosjekt Hallen (2)</vt:lpstr>
      <vt:lpstr>Prosjekt Aerobic</vt:lpstr>
      <vt:lpstr>Prosjekt Fotball</vt:lpstr>
      <vt:lpstr>Prosjekt Håndball</vt:lpstr>
      <vt:lpstr>Prosjekt Sykkel</vt:lpstr>
      <vt:lpstr>Prosjekt turn</vt:lpstr>
      <vt:lpstr>Prosjekt Hallen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Sissel Smedby</dc:creator>
  <cp:lastModifiedBy>Sissel Smedby</cp:lastModifiedBy>
  <cp:lastPrinted>2022-03-21T20:28:25Z</cp:lastPrinted>
  <dcterms:created xsi:type="dcterms:W3CDTF">2020-04-13T12:15:44Z</dcterms:created>
  <dcterms:modified xsi:type="dcterms:W3CDTF">2022-03-21T20:31:08Z</dcterms:modified>
</cp:coreProperties>
</file>