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ecloud-my.sharepoint.com/personal/ole_reistad_ife_no/Documents/Desktop/"/>
    </mc:Choice>
  </mc:AlternateContent>
  <xr:revisionPtr revIDLastSave="0" documentId="8_{6FC70999-A25E-42F0-9BB3-F6FAE91FEB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tnadsoverslag" sheetId="1" r:id="rId1"/>
    <sheet name="Liv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" l="1"/>
  <c r="D43" i="1" s="1"/>
  <c r="C55" i="2" l="1"/>
  <c r="E54" i="2"/>
  <c r="C54" i="2"/>
  <c r="C56" i="2" s="1"/>
  <c r="C35" i="2" s="1"/>
  <c r="C26" i="2"/>
  <c r="C15" i="2"/>
  <c r="C38" i="2" l="1"/>
  <c r="C39" i="2"/>
  <c r="C40" i="2"/>
  <c r="F31" i="1"/>
  <c r="E26" i="1"/>
  <c r="G26" i="1" s="1"/>
  <c r="E27" i="1"/>
  <c r="G27" i="1" s="1"/>
  <c r="E28" i="1"/>
  <c r="G28" i="1" s="1"/>
  <c r="D30" i="1"/>
  <c r="E30" i="1" s="1"/>
  <c r="G30" i="1" s="1"/>
  <c r="D29" i="1"/>
  <c r="D23" i="1"/>
  <c r="F23" i="1"/>
  <c r="F22" i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7" i="1"/>
  <c r="G17" i="1" s="1"/>
  <c r="E18" i="1"/>
  <c r="G18" i="1" s="1"/>
  <c r="E19" i="1"/>
  <c r="G19" i="1" s="1"/>
  <c r="E20" i="1"/>
  <c r="G20" i="1" s="1"/>
  <c r="E21" i="1"/>
  <c r="G21" i="1" s="1"/>
  <c r="D16" i="1"/>
  <c r="D22" i="1" s="1"/>
  <c r="D31" i="1" l="1"/>
  <c r="D36" i="1" s="1"/>
  <c r="E16" i="1"/>
  <c r="G16" i="1" s="1"/>
  <c r="G22" i="1" s="1"/>
  <c r="E29" i="1"/>
  <c r="G29" i="1" s="1"/>
  <c r="G31" i="1" s="1"/>
  <c r="E22" i="1" l="1"/>
  <c r="E31" i="1"/>
  <c r="E32" i="1" l="1"/>
  <c r="G32" i="1" s="1"/>
  <c r="E23" i="1" l="1"/>
  <c r="E24" i="1"/>
  <c r="G24" i="1" s="1"/>
  <c r="E25" i="1"/>
  <c r="G25" i="1" s="1"/>
  <c r="E33" i="1"/>
  <c r="G33" i="1" s="1"/>
  <c r="E35" i="1"/>
  <c r="G35" i="1" s="1"/>
  <c r="G23" i="1" l="1"/>
  <c r="E36" i="1"/>
  <c r="D44" i="1" s="1"/>
  <c r="F34" i="1"/>
  <c r="F36" i="1" s="1"/>
  <c r="D49" i="1" s="1"/>
  <c r="G34" i="1" l="1"/>
  <c r="G36" i="1" s="1"/>
  <c r="D50" i="1" s="1"/>
  <c r="D47" i="1" s="1"/>
</calcChain>
</file>

<file path=xl/sharedStrings.xml><?xml version="1.0" encoding="utf-8"?>
<sst xmlns="http://schemas.openxmlformats.org/spreadsheetml/2006/main" count="147" uniqueCount="94">
  <si>
    <t>Kostnadstype</t>
  </si>
  <si>
    <t>Beskrivelse</t>
  </si>
  <si>
    <t>Kjøp varer og tjenester</t>
  </si>
  <si>
    <t>Mva. på varer og tjenester</t>
  </si>
  <si>
    <t>Dugnadsverdi</t>
  </si>
  <si>
    <t>Sum</t>
  </si>
  <si>
    <t>Annet</t>
  </si>
  <si>
    <t>Kostnader</t>
  </si>
  <si>
    <t xml:space="preserve">Bygging av lager </t>
  </si>
  <si>
    <t>Tilskuddsberettigede kostnader</t>
  </si>
  <si>
    <t>1.</t>
  </si>
  <si>
    <t>5.</t>
  </si>
  <si>
    <t>2.</t>
  </si>
  <si>
    <t>3.</t>
  </si>
  <si>
    <t>4.</t>
  </si>
  <si>
    <t>Rehabilitering av klubb­ og møtelokaler, Garasje og lager</t>
  </si>
  <si>
    <t xml:space="preserve"> Finansiering</t>
  </si>
  <si>
    <t>Lån</t>
  </si>
  <si>
    <t>Kommunalt tilskudd</t>
  </si>
  <si>
    <t>Totalsum finansiering</t>
  </si>
  <si>
    <t>15% ekstra</t>
  </si>
  <si>
    <t>Egenkapital moms</t>
  </si>
  <si>
    <t>Egenkapital</t>
  </si>
  <si>
    <t>Betongarbeid</t>
  </si>
  <si>
    <t>Nybygg og rehabilitering</t>
  </si>
  <si>
    <t>Ventilasjon</t>
  </si>
  <si>
    <t>Balansert ventialsjon 1 og 2 etg</t>
  </si>
  <si>
    <t>Elektro</t>
  </si>
  <si>
    <t>Rør</t>
  </si>
  <si>
    <t>Rørleggerarbeid u og 1 etg</t>
  </si>
  <si>
    <t>uforusette 10%</t>
  </si>
  <si>
    <t>Prosjektering</t>
  </si>
  <si>
    <t>Admkostnader</t>
  </si>
  <si>
    <t>Garasje. Støp og utgraving</t>
  </si>
  <si>
    <t>Heis</t>
  </si>
  <si>
    <t>Tek 17 - løfteplattform</t>
  </si>
  <si>
    <t>Ny ståldør, spakrling gulv, maling vegger og tak</t>
  </si>
  <si>
    <t>Riving vegger, støp v/dør, nye vegger, innsetting dør</t>
  </si>
  <si>
    <t>Tilbygg i 1.etasje</t>
  </si>
  <si>
    <t>Nye toaletter 1.et</t>
  </si>
  <si>
    <t>Ny vask område</t>
  </si>
  <si>
    <t>Arbeider 2.etasje, inkludert båndtekking</t>
  </si>
  <si>
    <t>Vinduer og dører inkl innsetting (skal fratrekkes 73056 for V6 gjenbruk)</t>
  </si>
  <si>
    <t>Mangler ny skyvedør tilbygg og div innerdører</t>
  </si>
  <si>
    <t>Bygningsarbeider, tømrer</t>
  </si>
  <si>
    <t>Takrenner og beslag</t>
  </si>
  <si>
    <t>Rigg</t>
  </si>
  <si>
    <t>Påslag</t>
  </si>
  <si>
    <t>Avfall</t>
  </si>
  <si>
    <t>Legging av gulv, 590m2</t>
  </si>
  <si>
    <t>SUM Bygningsarbeid/tømrer</t>
  </si>
  <si>
    <t>Sanitæranlegg</t>
  </si>
  <si>
    <t>Varmeanlegg luft/vann</t>
  </si>
  <si>
    <t>Fordelerskap</t>
  </si>
  <si>
    <t>Gulvvarme (510 kr pr m2 - 306ms)</t>
  </si>
  <si>
    <t>Styring gulvvarme (1850 pr sone - 3 soner/ 7 kurser)</t>
  </si>
  <si>
    <t>Garasje</t>
  </si>
  <si>
    <t>Priser bygningsarbeider</t>
  </si>
  <si>
    <t>Ombygging varmestue, Lommedalen</t>
  </si>
  <si>
    <t>Priser fra Bærum bygg- og graveservice</t>
  </si>
  <si>
    <t>U. et</t>
  </si>
  <si>
    <t>x</t>
  </si>
  <si>
    <t>1.et gammel del</t>
  </si>
  <si>
    <t>Nybygg</t>
  </si>
  <si>
    <t>WC område</t>
  </si>
  <si>
    <t>2.etasje</t>
  </si>
  <si>
    <t>Vinduer og dører</t>
  </si>
  <si>
    <t>inngangsdør 1.et, antar gammel inngang og ny personal</t>
  </si>
  <si>
    <t>Uteglemt fra tilbudet</t>
  </si>
  <si>
    <t>Gulv</t>
  </si>
  <si>
    <t>Beslag</t>
  </si>
  <si>
    <t>Dugnad</t>
  </si>
  <si>
    <t>Sum tømrer</t>
  </si>
  <si>
    <t>Betongarbeider, antatt 3 stk søyler i garasje, eks prosjektering</t>
  </si>
  <si>
    <t>Balansert ventilasjon 1. og 2.et</t>
  </si>
  <si>
    <t>Rørlegger</t>
  </si>
  <si>
    <t>Sum eks mva</t>
  </si>
  <si>
    <t>mva</t>
  </si>
  <si>
    <t>Sum inkl mva</t>
  </si>
  <si>
    <t>Bærum rør</t>
  </si>
  <si>
    <t>Samitæranlegg</t>
  </si>
  <si>
    <t>Varmeanlegg luft/vann, hvorfor står det 232lm aktiv energibrønn? Ikke boring..</t>
  </si>
  <si>
    <t>Gulvvarme; legging av rør varmestue ny, garasje og inngang personal</t>
  </si>
  <si>
    <t>Gulvvarme ny, m2</t>
  </si>
  <si>
    <t>Regnet ut fra tilbud som hadde m2 priser</t>
  </si>
  <si>
    <t>Styring ny gulvvarme, antar 3 soner og 3x2 + 1 = 7 kurser</t>
  </si>
  <si>
    <t>3 kurser i hver store sone</t>
  </si>
  <si>
    <t>Prosjektering, arkitekt, byggeledelse</t>
  </si>
  <si>
    <t>prosjekt og regnskap 5%</t>
  </si>
  <si>
    <t>Søknadsbeløp Garasje</t>
  </si>
  <si>
    <t>Søknadsbeløp Klubbhus</t>
  </si>
  <si>
    <t>Søknadsbeløp Lager</t>
  </si>
  <si>
    <t>Sum søknad spillemidler</t>
  </si>
  <si>
    <t>Private tilskudd - Sparebankstiftelsen DNB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</si>
</sst>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kr&quot;\ #,##0;[Red]\-&quot;kr&quot;\ #,##0"/>
    <numFmt numFmtId="44" formatCode="_-&quot;kr&quot;\ * #,##0.00_-;\-&quot;kr&quot;\ * #,##0.00_-;_-&quot;kr&quot;\ * &quot;-&quot;??_-;_-@_-"/>
    <numFmt numFmtId="43" formatCode="_-* #,##0.00_-;\-* #,##0.00_-;_-* &quot;-&quot;??_-;_-@_-"/>
    <numFmt numFmtId="164" formatCode="#,##0_ ;\-#,##0\ "/>
    <numFmt numFmtId="165" formatCode="_-* #,##0_-;\-* #,##0_-;_-* &quot;-&quot;??_-;_-@_-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Times New Roman"/>
      <family val="1"/>
    </font>
    <font>
      <b/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0" fillId="0" borderId="1" xfId="0" applyFill="1" applyBorder="1" applyAlignment="1"/>
    <xf numFmtId="165" fontId="0" fillId="0" borderId="0" xfId="1" applyNumberFormat="1" applyFont="1" applyFill="1" applyBorder="1" applyAlignment="1">
      <alignment horizontal="left" vertical="top"/>
    </xf>
    <xf numFmtId="165" fontId="0" fillId="0" borderId="0" xfId="1" applyNumberFormat="1" applyFont="1" applyFill="1" applyBorder="1" applyAlignment="1">
      <alignment horizontal="left"/>
    </xf>
    <xf numFmtId="165" fontId="6" fillId="0" borderId="0" xfId="1" applyNumberFormat="1" applyFont="1" applyFill="1" applyBorder="1" applyAlignment="1">
      <alignment horizontal="left" vertical="top"/>
    </xf>
    <xf numFmtId="165" fontId="1" fillId="0" borderId="0" xfId="1" applyNumberFormat="1" applyFont="1" applyFill="1" applyBorder="1" applyAlignment="1">
      <alignment horizontal="left"/>
    </xf>
    <xf numFmtId="165" fontId="8" fillId="0" borderId="0" xfId="1" applyNumberFormat="1" applyFont="1" applyFill="1" applyBorder="1" applyAlignment="1">
      <alignment horizontal="left"/>
    </xf>
    <xf numFmtId="165" fontId="7" fillId="0" borderId="0" xfId="1" applyNumberFormat="1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165" fontId="0" fillId="0" borderId="0" xfId="1" applyNumberFormat="1" applyFont="1" applyAlignment="1">
      <alignment horizontal="left" vertical="top"/>
    </xf>
    <xf numFmtId="165" fontId="6" fillId="0" borderId="0" xfId="1" applyNumberFormat="1" applyFont="1" applyAlignment="1">
      <alignment horizontal="left" vertical="top"/>
    </xf>
    <xf numFmtId="165" fontId="0" fillId="3" borderId="0" xfId="1" applyNumberFormat="1" applyFont="1" applyFill="1" applyAlignment="1">
      <alignment horizontal="left" vertical="top"/>
    </xf>
    <xf numFmtId="165" fontId="6" fillId="0" borderId="0" xfId="0" applyNumberFormat="1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0" fillId="4" borderId="0" xfId="0" applyFill="1" applyBorder="1" applyAlignment="1">
      <alignment horizontal="left" vertical="top"/>
    </xf>
    <xf numFmtId="165" fontId="0" fillId="4" borderId="0" xfId="1" applyNumberFormat="1" applyFont="1" applyFill="1" applyAlignment="1">
      <alignment horizontal="left" vertical="top"/>
    </xf>
    <xf numFmtId="0" fontId="2" fillId="4" borderId="2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/>
    </xf>
    <xf numFmtId="6" fontId="1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164" fontId="13" fillId="0" borderId="10" xfId="1" applyNumberFormat="1" applyFont="1" applyFill="1" applyBorder="1" applyAlignment="1"/>
    <xf numFmtId="0" fontId="14" fillId="0" borderId="10" xfId="0" applyFont="1" applyFill="1" applyBorder="1" applyAlignment="1">
      <alignment horizontal="center" vertical="top" wrapText="1"/>
    </xf>
    <xf numFmtId="164" fontId="13" fillId="0" borderId="11" xfId="1" applyNumberFormat="1" applyFont="1" applyFill="1" applyBorder="1" applyAlignment="1">
      <alignment vertical="top" wrapText="1"/>
    </xf>
    <xf numFmtId="164" fontId="13" fillId="0" borderId="3" xfId="1" applyNumberFormat="1" applyFont="1" applyFill="1" applyBorder="1" applyAlignment="1"/>
    <xf numFmtId="0" fontId="14" fillId="0" borderId="3" xfId="0" applyFont="1" applyFill="1" applyBorder="1" applyAlignment="1">
      <alignment horizontal="center" vertical="top" wrapText="1"/>
    </xf>
    <xf numFmtId="164" fontId="13" fillId="0" borderId="13" xfId="1" applyNumberFormat="1" applyFont="1" applyFill="1" applyBorder="1" applyAlignment="1">
      <alignment vertical="top" wrapText="1"/>
    </xf>
    <xf numFmtId="0" fontId="12" fillId="0" borderId="17" xfId="0" applyFont="1" applyFill="1" applyBorder="1" applyAlignment="1">
      <alignment horizontal="left" vertical="top"/>
    </xf>
    <xf numFmtId="0" fontId="14" fillId="0" borderId="18" xfId="0" applyFont="1" applyFill="1" applyBorder="1" applyAlignment="1">
      <alignment vertical="top" wrapText="1"/>
    </xf>
    <xf numFmtId="164" fontId="14" fillId="0" borderId="18" xfId="1" applyNumberFormat="1" applyFont="1" applyFill="1" applyBorder="1" applyAlignment="1"/>
    <xf numFmtId="164" fontId="14" fillId="0" borderId="19" xfId="1" applyNumberFormat="1" applyFont="1" applyFill="1" applyBorder="1" applyAlignment="1"/>
    <xf numFmtId="0" fontId="12" fillId="0" borderId="6" xfId="0" applyFont="1" applyFill="1" applyBorder="1" applyAlignment="1">
      <alignment horizontal="left" vertical="top"/>
    </xf>
    <xf numFmtId="0" fontId="14" fillId="0" borderId="7" xfId="0" applyFont="1" applyFill="1" applyBorder="1" applyAlignment="1">
      <alignment vertical="top" wrapText="1"/>
    </xf>
    <xf numFmtId="164" fontId="14" fillId="0" borderId="7" xfId="1" applyNumberFormat="1" applyFont="1" applyFill="1" applyBorder="1" applyAlignment="1"/>
    <xf numFmtId="164" fontId="14" fillId="0" borderId="8" xfId="1" applyNumberFormat="1" applyFont="1" applyFill="1" applyBorder="1" applyAlignment="1">
      <alignment vertical="center" wrapText="1"/>
    </xf>
    <xf numFmtId="164" fontId="14" fillId="0" borderId="8" xfId="1" applyNumberFormat="1" applyFont="1" applyFill="1" applyBorder="1" applyAlignment="1">
      <alignment vertical="top" wrapText="1"/>
    </xf>
    <xf numFmtId="0" fontId="11" fillId="0" borderId="9" xfId="0" applyFont="1" applyFill="1" applyBorder="1" applyAlignment="1">
      <alignment horizontal="left" vertical="top"/>
    </xf>
    <xf numFmtId="0" fontId="13" fillId="0" borderId="10" xfId="0" applyFont="1" applyFill="1" applyBorder="1" applyAlignment="1">
      <alignment vertical="top" wrapText="1"/>
    </xf>
    <xf numFmtId="164" fontId="14" fillId="0" borderId="10" xfId="1" applyNumberFormat="1" applyFont="1" applyFill="1" applyBorder="1" applyAlignment="1"/>
    <xf numFmtId="0" fontId="11" fillId="0" borderId="12" xfId="0" applyFont="1" applyFill="1" applyBorder="1" applyAlignment="1">
      <alignment horizontal="left" vertical="top"/>
    </xf>
    <xf numFmtId="0" fontId="13" fillId="0" borderId="3" xfId="0" applyFont="1" applyFill="1" applyBorder="1" applyAlignment="1">
      <alignment vertical="top" wrapText="1"/>
    </xf>
    <xf numFmtId="164" fontId="14" fillId="0" borderId="3" xfId="1" applyNumberFormat="1" applyFont="1" applyFill="1" applyBorder="1" applyAlignment="1"/>
    <xf numFmtId="0" fontId="12" fillId="0" borderId="14" xfId="0" applyFont="1" applyFill="1" applyBorder="1" applyAlignment="1">
      <alignment horizontal="left" vertical="top"/>
    </xf>
    <xf numFmtId="0" fontId="14" fillId="0" borderId="15" xfId="0" applyFont="1" applyFill="1" applyBorder="1" applyAlignment="1">
      <alignment vertical="top" wrapText="1"/>
    </xf>
    <xf numFmtId="164" fontId="14" fillId="0" borderId="15" xfId="1" applyNumberFormat="1" applyFont="1" applyFill="1" applyBorder="1" applyAlignment="1"/>
    <xf numFmtId="164" fontId="14" fillId="0" borderId="16" xfId="1" applyNumberFormat="1" applyFont="1" applyFill="1" applyBorder="1" applyAlignment="1"/>
    <xf numFmtId="0" fontId="13" fillId="0" borderId="7" xfId="0" applyFont="1" applyFill="1" applyBorder="1" applyAlignment="1">
      <alignment vertical="top" wrapText="1"/>
    </xf>
    <xf numFmtId="164" fontId="14" fillId="0" borderId="7" xfId="1" applyNumberFormat="1" applyFont="1" applyFill="1" applyBorder="1" applyAlignment="1">
      <alignment shrinkToFit="1"/>
    </xf>
    <xf numFmtId="43" fontId="13" fillId="0" borderId="4" xfId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3" xfId="0" applyFont="1" applyBorder="1" applyAlignment="1">
      <alignment horizontal="left"/>
    </xf>
    <xf numFmtId="3" fontId="13" fillId="0" borderId="3" xfId="0" applyNumberFormat="1" applyFont="1" applyBorder="1"/>
    <xf numFmtId="0" fontId="11" fillId="0" borderId="15" xfId="0" applyFont="1" applyBorder="1" applyAlignment="1">
      <alignment horizontal="left" vertical="top"/>
    </xf>
    <xf numFmtId="3" fontId="13" fillId="0" borderId="15" xfId="0" applyNumberFormat="1" applyFont="1" applyBorder="1"/>
    <xf numFmtId="0" fontId="11" fillId="0" borderId="5" xfId="0" applyFont="1" applyBorder="1" applyAlignment="1">
      <alignment horizontal="left" vertical="top"/>
    </xf>
    <xf numFmtId="3" fontId="13" fillId="0" borderId="5" xfId="0" applyNumberFormat="1" applyFont="1" applyBorder="1"/>
    <xf numFmtId="0" fontId="11" fillId="0" borderId="3" xfId="0" applyFont="1" applyBorder="1" applyAlignment="1">
      <alignment horizontal="left" vertical="top"/>
    </xf>
    <xf numFmtId="3" fontId="13" fillId="0" borderId="3" xfId="0" applyNumberFormat="1" applyFont="1" applyBorder="1" applyAlignment="1">
      <alignment vertical="top" shrinkToFit="1"/>
    </xf>
    <xf numFmtId="3" fontId="13" fillId="0" borderId="3" xfId="0" applyNumberFormat="1" applyFont="1" applyBorder="1" applyAlignment="1">
      <alignment vertical="top"/>
    </xf>
    <xf numFmtId="0" fontId="12" fillId="2" borderId="3" xfId="0" applyFont="1" applyFill="1" applyBorder="1" applyAlignment="1">
      <alignment horizontal="left" vertical="top"/>
    </xf>
    <xf numFmtId="3" fontId="14" fillId="2" borderId="3" xfId="0" applyNumberFormat="1" applyFont="1" applyFill="1" applyBorder="1" applyAlignment="1">
      <alignment vertical="top"/>
    </xf>
    <xf numFmtId="0" fontId="11" fillId="0" borderId="6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164" fontId="11" fillId="0" borderId="0" xfId="0" applyNumberFormat="1" applyFont="1" applyFill="1" applyBorder="1" applyAlignment="1">
      <alignment horizontal="left" vertical="top"/>
    </xf>
    <xf numFmtId="44" fontId="11" fillId="0" borderId="0" xfId="0" applyNumberFormat="1" applyFont="1" applyFill="1" applyBorder="1" applyAlignment="1">
      <alignment horizontal="left" vertical="top"/>
    </xf>
    <xf numFmtId="3" fontId="11" fillId="0" borderId="0" xfId="0" applyNumberFormat="1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1" fillId="0" borderId="10" xfId="0" applyFont="1" applyFill="1" applyBorder="1" applyAlignment="1">
      <alignment horizontal="left" vertical="top"/>
    </xf>
    <xf numFmtId="165" fontId="11" fillId="0" borderId="10" xfId="1" applyNumberFormat="1" applyFont="1" applyFill="1" applyBorder="1" applyAlignment="1">
      <alignment horizontal="left" vertical="top"/>
    </xf>
    <xf numFmtId="0" fontId="11" fillId="0" borderId="3" xfId="0" applyFont="1" applyFill="1" applyBorder="1" applyAlignment="1">
      <alignment horizontal="left" vertical="top"/>
    </xf>
    <xf numFmtId="165" fontId="11" fillId="0" borderId="3" xfId="1" applyNumberFormat="1" applyFont="1" applyFill="1" applyBorder="1" applyAlignment="1">
      <alignment horizontal="left" vertical="top"/>
    </xf>
    <xf numFmtId="0" fontId="14" fillId="0" borderId="7" xfId="0" applyFont="1" applyFill="1" applyBorder="1" applyAlignment="1">
      <alignment vertical="center" wrapText="1"/>
    </xf>
    <xf numFmtId="164" fontId="14" fillId="0" borderId="7" xfId="1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</xdr:row>
      <xdr:rowOff>0</xdr:rowOff>
    </xdr:from>
    <xdr:ext cx="32655" cy="39186"/>
    <xdr:pic>
      <xdr:nvPicPr>
        <xdr:cNvPr id="163" name="image82.png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655" cy="39186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</xdr:row>
      <xdr:rowOff>0</xdr:rowOff>
    </xdr:from>
    <xdr:ext cx="32655" cy="26124"/>
    <xdr:pic>
      <xdr:nvPicPr>
        <xdr:cNvPr id="164" name="image85.png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655" cy="26124"/>
        </a:xfrm>
        <a:prstGeom prst="rect">
          <a:avLst/>
        </a:prstGeom>
      </xdr:spPr>
    </xdr:pic>
    <xdr:clientData/>
  </xdr:oneCellAnchor>
  <xdr:absoluteAnchor>
    <xdr:pos x="84904" y="33444656"/>
    <xdr:ext cx="52248" cy="6531"/>
    <xdr:pic>
      <xdr:nvPicPr>
        <xdr:cNvPr id="175" name="image90.png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248" cy="6531"/>
        </a:xfrm>
        <a:prstGeom prst="rect">
          <a:avLst/>
        </a:prstGeom>
      </xdr:spPr>
    </xdr:pic>
    <xdr:clientData/>
  </xdr:absoluteAnchor>
  <xdr:absoluteAnchor>
    <xdr:pos x="6002094" y="33444656"/>
    <xdr:ext cx="52248" cy="6531"/>
    <xdr:pic>
      <xdr:nvPicPr>
        <xdr:cNvPr id="176" name="image91.png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248" cy="6531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zoomScale="114" zoomScaleNormal="114" workbookViewId="0">
      <selection activeCell="H24" sqref="H24"/>
    </sheetView>
  </sheetViews>
  <sheetFormatPr defaultColWidth="8.83203125" defaultRowHeight="12.75" x14ac:dyDescent="0.2"/>
  <cols>
    <col min="1" max="1" width="4" customWidth="1"/>
    <col min="2" max="2" width="26.1640625" customWidth="1"/>
    <col min="3" max="3" width="56.83203125" bestFit="1" customWidth="1"/>
    <col min="4" max="7" width="20.1640625" customWidth="1"/>
    <col min="8" max="8" width="30.5" customWidth="1"/>
    <col min="9" max="9" width="4.6640625" customWidth="1"/>
    <col min="10" max="12" width="12.83203125" style="11" customWidth="1"/>
    <col min="13" max="13" width="12.83203125" customWidth="1"/>
    <col min="14" max="14" width="16.5" customWidth="1"/>
  </cols>
  <sheetData>
    <row r="1" spans="1:12" ht="15" x14ac:dyDescent="0.2">
      <c r="A1" s="35"/>
      <c r="B1" s="35"/>
      <c r="C1" s="35"/>
      <c r="D1" s="35"/>
      <c r="E1" s="35"/>
      <c r="F1" s="35"/>
      <c r="G1" s="35"/>
      <c r="H1" s="3"/>
    </row>
    <row r="2" spans="1:12" ht="15" x14ac:dyDescent="0.2">
      <c r="A2" s="35"/>
      <c r="B2" s="36" t="s">
        <v>7</v>
      </c>
      <c r="C2" s="35"/>
      <c r="D2" s="35"/>
      <c r="E2" s="35"/>
      <c r="F2" s="35"/>
      <c r="G2" s="35"/>
      <c r="H2" s="3"/>
    </row>
    <row r="3" spans="1:12" ht="15" x14ac:dyDescent="0.2">
      <c r="A3" s="35"/>
      <c r="B3" s="36"/>
      <c r="C3" s="35"/>
      <c r="D3" s="35"/>
      <c r="E3" s="35"/>
      <c r="F3" s="35"/>
      <c r="G3" s="35"/>
      <c r="H3" s="3"/>
    </row>
    <row r="4" spans="1:12" s="7" customFormat="1" ht="22.15" customHeight="1" x14ac:dyDescent="0.25">
      <c r="A4" s="37"/>
      <c r="B4" s="37" t="s">
        <v>8</v>
      </c>
      <c r="C4" s="37"/>
      <c r="D4" s="37"/>
      <c r="E4" s="37"/>
      <c r="F4" s="37"/>
      <c r="G4" s="38"/>
      <c r="H4" s="8"/>
      <c r="I4" s="9"/>
      <c r="J4" s="14"/>
      <c r="K4" s="12"/>
      <c r="L4" s="12"/>
    </row>
    <row r="5" spans="1:12" s="7" customFormat="1" ht="22.15" customHeight="1" x14ac:dyDescent="0.25">
      <c r="A5" s="37"/>
      <c r="B5" s="39" t="s">
        <v>15</v>
      </c>
      <c r="C5" s="40"/>
      <c r="D5" s="40"/>
      <c r="E5" s="40"/>
      <c r="F5" s="37"/>
      <c r="G5" s="41"/>
      <c r="H5" s="8"/>
      <c r="I5" s="10"/>
      <c r="J5" s="12"/>
      <c r="K5" s="12"/>
      <c r="L5" s="12"/>
    </row>
    <row r="6" spans="1:12" s="7" customFormat="1" ht="22.15" customHeight="1" x14ac:dyDescent="0.25">
      <c r="A6" s="37"/>
      <c r="B6" s="42" t="s">
        <v>9</v>
      </c>
      <c r="C6" s="43"/>
      <c r="D6" s="43"/>
      <c r="E6" s="43"/>
      <c r="F6" s="37"/>
      <c r="G6" s="38"/>
      <c r="H6" s="8"/>
      <c r="I6" s="1"/>
      <c r="J6" s="15"/>
      <c r="K6" s="12"/>
      <c r="L6" s="12"/>
    </row>
    <row r="7" spans="1:12" ht="15.75" thickBot="1" x14ac:dyDescent="0.25">
      <c r="A7" s="35"/>
      <c r="B7" s="35"/>
      <c r="C7" s="35"/>
      <c r="D7" s="35"/>
      <c r="E7" s="35"/>
      <c r="F7" s="35"/>
      <c r="G7" s="35"/>
      <c r="H7" s="4"/>
      <c r="J7" s="16"/>
    </row>
    <row r="8" spans="1:12" ht="29.25" thickBot="1" x14ac:dyDescent="0.25">
      <c r="A8" s="86"/>
      <c r="B8" s="44" t="s">
        <v>0</v>
      </c>
      <c r="C8" s="44" t="s">
        <v>1</v>
      </c>
      <c r="D8" s="44" t="s">
        <v>2</v>
      </c>
      <c r="E8" s="44" t="s">
        <v>3</v>
      </c>
      <c r="F8" s="44" t="s">
        <v>4</v>
      </c>
      <c r="G8" s="45" t="s">
        <v>5</v>
      </c>
      <c r="H8" s="5"/>
    </row>
    <row r="9" spans="1:12" ht="15" customHeight="1" x14ac:dyDescent="0.25">
      <c r="A9" s="61"/>
      <c r="B9" s="92" t="s">
        <v>44</v>
      </c>
      <c r="C9" s="92" t="s">
        <v>36</v>
      </c>
      <c r="D9" s="93">
        <v>60800</v>
      </c>
      <c r="E9" s="46">
        <f t="shared" ref="E9:E21" si="0">D9*25%</f>
        <v>15200</v>
      </c>
      <c r="F9" s="47"/>
      <c r="G9" s="48">
        <f t="shared" ref="G9:G21" si="1">D9+E9+F9</f>
        <v>76000</v>
      </c>
      <c r="H9" s="5"/>
    </row>
    <row r="10" spans="1:12" ht="15" customHeight="1" x14ac:dyDescent="0.25">
      <c r="A10" s="64"/>
      <c r="B10" s="94" t="s">
        <v>44</v>
      </c>
      <c r="C10" s="94" t="s">
        <v>37</v>
      </c>
      <c r="D10" s="95">
        <v>248123</v>
      </c>
      <c r="E10" s="49">
        <f t="shared" si="0"/>
        <v>62030.75</v>
      </c>
      <c r="F10" s="50"/>
      <c r="G10" s="51">
        <f t="shared" si="1"/>
        <v>310153.75</v>
      </c>
      <c r="H10" s="5"/>
    </row>
    <row r="11" spans="1:12" ht="15" customHeight="1" x14ac:dyDescent="0.25">
      <c r="A11" s="64"/>
      <c r="B11" s="94" t="s">
        <v>44</v>
      </c>
      <c r="C11" s="94" t="s">
        <v>38</v>
      </c>
      <c r="D11" s="95">
        <v>834907</v>
      </c>
      <c r="E11" s="49">
        <f t="shared" si="0"/>
        <v>208726.75</v>
      </c>
      <c r="F11" s="50"/>
      <c r="G11" s="51">
        <f t="shared" si="1"/>
        <v>1043633.75</v>
      </c>
      <c r="H11" s="5"/>
    </row>
    <row r="12" spans="1:12" ht="15" customHeight="1" x14ac:dyDescent="0.25">
      <c r="A12" s="64"/>
      <c r="B12" s="94" t="s">
        <v>44</v>
      </c>
      <c r="C12" s="94" t="s">
        <v>39</v>
      </c>
      <c r="D12" s="95">
        <v>230481</v>
      </c>
      <c r="E12" s="49">
        <f t="shared" si="0"/>
        <v>57620.25</v>
      </c>
      <c r="F12" s="50"/>
      <c r="G12" s="51">
        <f t="shared" si="1"/>
        <v>288101.25</v>
      </c>
      <c r="H12" s="5"/>
    </row>
    <row r="13" spans="1:12" ht="15" customHeight="1" x14ac:dyDescent="0.25">
      <c r="A13" s="64"/>
      <c r="B13" s="94" t="s">
        <v>44</v>
      </c>
      <c r="C13" s="94" t="s">
        <v>40</v>
      </c>
      <c r="D13" s="95">
        <v>57319</v>
      </c>
      <c r="E13" s="49">
        <f t="shared" si="0"/>
        <v>14329.75</v>
      </c>
      <c r="F13" s="50"/>
      <c r="G13" s="51">
        <f t="shared" si="1"/>
        <v>71648.75</v>
      </c>
      <c r="H13" s="5"/>
    </row>
    <row r="14" spans="1:12" ht="15" customHeight="1" x14ac:dyDescent="0.25">
      <c r="A14" s="64"/>
      <c r="B14" s="94" t="s">
        <v>44</v>
      </c>
      <c r="C14" s="94" t="s">
        <v>41</v>
      </c>
      <c r="D14" s="95">
        <v>1682330</v>
      </c>
      <c r="E14" s="49">
        <f t="shared" si="0"/>
        <v>420582.5</v>
      </c>
      <c r="F14" s="50"/>
      <c r="G14" s="51">
        <f t="shared" si="1"/>
        <v>2102912.5</v>
      </c>
      <c r="H14" s="5"/>
    </row>
    <row r="15" spans="1:12" ht="15" customHeight="1" x14ac:dyDescent="0.25">
      <c r="A15" s="64"/>
      <c r="B15" s="94" t="s">
        <v>44</v>
      </c>
      <c r="C15" s="94" t="s">
        <v>42</v>
      </c>
      <c r="D15" s="95">
        <v>707602</v>
      </c>
      <c r="E15" s="49">
        <f t="shared" si="0"/>
        <v>176900.5</v>
      </c>
      <c r="F15" s="50"/>
      <c r="G15" s="51">
        <f t="shared" si="1"/>
        <v>884502.5</v>
      </c>
      <c r="H15" s="5"/>
    </row>
    <row r="16" spans="1:12" ht="15" customHeight="1" x14ac:dyDescent="0.25">
      <c r="A16" s="64"/>
      <c r="B16" s="94" t="s">
        <v>44</v>
      </c>
      <c r="C16" s="94" t="s">
        <v>43</v>
      </c>
      <c r="D16" s="95">
        <f>15000*2</f>
        <v>30000</v>
      </c>
      <c r="E16" s="49">
        <f t="shared" si="0"/>
        <v>7500</v>
      </c>
      <c r="F16" s="50"/>
      <c r="G16" s="51">
        <f t="shared" si="1"/>
        <v>37500</v>
      </c>
      <c r="H16" s="5"/>
    </row>
    <row r="17" spans="1:13" ht="15" customHeight="1" x14ac:dyDescent="0.25">
      <c r="A17" s="64"/>
      <c r="B17" s="94" t="s">
        <v>44</v>
      </c>
      <c r="C17" s="94" t="s">
        <v>45</v>
      </c>
      <c r="D17" s="95">
        <v>39330</v>
      </c>
      <c r="E17" s="49">
        <f t="shared" si="0"/>
        <v>9832.5</v>
      </c>
      <c r="F17" s="50"/>
      <c r="G17" s="51">
        <f t="shared" si="1"/>
        <v>49162.5</v>
      </c>
      <c r="H17" s="5"/>
    </row>
    <row r="18" spans="1:13" ht="15" customHeight="1" x14ac:dyDescent="0.25">
      <c r="A18" s="64"/>
      <c r="B18" s="94" t="s">
        <v>44</v>
      </c>
      <c r="C18" s="94" t="s">
        <v>46</v>
      </c>
      <c r="D18" s="95">
        <v>579133</v>
      </c>
      <c r="E18" s="49">
        <f t="shared" si="0"/>
        <v>144783.25</v>
      </c>
      <c r="F18" s="50"/>
      <c r="G18" s="51">
        <f t="shared" si="1"/>
        <v>723916.25</v>
      </c>
      <c r="H18" s="5"/>
    </row>
    <row r="19" spans="1:13" ht="15" customHeight="1" x14ac:dyDescent="0.25">
      <c r="A19" s="64"/>
      <c r="B19" s="94" t="s">
        <v>44</v>
      </c>
      <c r="C19" s="94" t="s">
        <v>47</v>
      </c>
      <c r="D19" s="95">
        <v>386089</v>
      </c>
      <c r="E19" s="49">
        <f t="shared" si="0"/>
        <v>96522.25</v>
      </c>
      <c r="F19" s="50"/>
      <c r="G19" s="51">
        <f t="shared" si="1"/>
        <v>482611.25</v>
      </c>
      <c r="H19" s="5"/>
    </row>
    <row r="20" spans="1:13" ht="15" customHeight="1" x14ac:dyDescent="0.25">
      <c r="A20" s="64"/>
      <c r="B20" s="94" t="s">
        <v>44</v>
      </c>
      <c r="C20" s="94" t="s">
        <v>48</v>
      </c>
      <c r="D20" s="95"/>
      <c r="E20" s="49">
        <f t="shared" si="0"/>
        <v>0</v>
      </c>
      <c r="F20" s="95">
        <v>170000</v>
      </c>
      <c r="G20" s="51">
        <f t="shared" si="1"/>
        <v>170000</v>
      </c>
      <c r="H20" s="18"/>
    </row>
    <row r="21" spans="1:13" ht="15" customHeight="1" x14ac:dyDescent="0.25">
      <c r="A21" s="64"/>
      <c r="B21" s="94" t="s">
        <v>44</v>
      </c>
      <c r="C21" s="94" t="s">
        <v>49</v>
      </c>
      <c r="D21" s="95">
        <v>425000</v>
      </c>
      <c r="E21" s="49">
        <f t="shared" si="0"/>
        <v>106250</v>
      </c>
      <c r="F21" s="50"/>
      <c r="G21" s="51">
        <f t="shared" si="1"/>
        <v>531250</v>
      </c>
      <c r="H21" s="5"/>
    </row>
    <row r="22" spans="1:13" ht="15" customHeight="1" thickBot="1" x14ac:dyDescent="0.25">
      <c r="A22" s="52" t="s">
        <v>10</v>
      </c>
      <c r="B22" s="53" t="s">
        <v>50</v>
      </c>
      <c r="C22" s="53" t="s">
        <v>24</v>
      </c>
      <c r="D22" s="54">
        <f>SUM(D9:D21)</f>
        <v>5281114</v>
      </c>
      <c r="E22" s="54">
        <f t="shared" ref="E22:G22" si="2">SUM(E9:E21)</f>
        <v>1320278.5</v>
      </c>
      <c r="F22" s="54">
        <f t="shared" si="2"/>
        <v>170000</v>
      </c>
      <c r="G22" s="55">
        <f t="shared" si="2"/>
        <v>6771392.5</v>
      </c>
      <c r="H22" s="5"/>
      <c r="J22"/>
      <c r="K22"/>
      <c r="L22"/>
    </row>
    <row r="23" spans="1:13" ht="15" customHeight="1" thickBot="1" x14ac:dyDescent="0.25">
      <c r="A23" s="56" t="s">
        <v>12</v>
      </c>
      <c r="B23" s="57" t="s">
        <v>23</v>
      </c>
      <c r="C23" s="57" t="s">
        <v>33</v>
      </c>
      <c r="D23" s="58">
        <f>SUM(1892000)-(294000*50%)-(1420000*50%)-36000</f>
        <v>999000</v>
      </c>
      <c r="E23" s="58">
        <f t="shared" ref="E23:E35" si="3">D23*25%</f>
        <v>249750</v>
      </c>
      <c r="F23" s="58">
        <f>SUM(294000*50%)+(1420000*50%)+36000</f>
        <v>893000</v>
      </c>
      <c r="G23" s="59">
        <f t="shared" ref="G23:G35" si="4">D23+E23+F23</f>
        <v>2141750</v>
      </c>
      <c r="H23" s="5"/>
      <c r="J23"/>
      <c r="K23"/>
      <c r="L23"/>
    </row>
    <row r="24" spans="1:13" ht="15" customHeight="1" thickBot="1" x14ac:dyDescent="0.25">
      <c r="A24" s="56" t="s">
        <v>13</v>
      </c>
      <c r="B24" s="57" t="s">
        <v>25</v>
      </c>
      <c r="C24" s="57" t="s">
        <v>26</v>
      </c>
      <c r="D24" s="58">
        <v>425780</v>
      </c>
      <c r="E24" s="58">
        <f t="shared" si="3"/>
        <v>106445</v>
      </c>
      <c r="F24" s="58">
        <v>0</v>
      </c>
      <c r="G24" s="60">
        <f t="shared" si="4"/>
        <v>532225</v>
      </c>
      <c r="H24" s="5"/>
      <c r="J24"/>
      <c r="K24"/>
      <c r="L24"/>
    </row>
    <row r="25" spans="1:13" ht="15" customHeight="1" thickBot="1" x14ac:dyDescent="0.25">
      <c r="A25" s="56" t="s">
        <v>14</v>
      </c>
      <c r="B25" s="57" t="s">
        <v>27</v>
      </c>
      <c r="C25" s="57" t="s">
        <v>27</v>
      </c>
      <c r="D25" s="58">
        <v>680000</v>
      </c>
      <c r="E25" s="58">
        <f t="shared" si="3"/>
        <v>170000</v>
      </c>
      <c r="F25" s="58">
        <v>0</v>
      </c>
      <c r="G25" s="60">
        <f t="shared" si="4"/>
        <v>850000</v>
      </c>
      <c r="H25" s="5"/>
      <c r="J25"/>
      <c r="K25"/>
      <c r="L25"/>
    </row>
    <row r="26" spans="1:13" ht="15" customHeight="1" x14ac:dyDescent="0.25">
      <c r="A26" s="61"/>
      <c r="B26" s="62" t="s">
        <v>28</v>
      </c>
      <c r="C26" s="62" t="s">
        <v>51</v>
      </c>
      <c r="D26" s="46">
        <v>97250</v>
      </c>
      <c r="E26" s="46">
        <f t="shared" si="3"/>
        <v>24312.5</v>
      </c>
      <c r="F26" s="63"/>
      <c r="G26" s="48">
        <f t="shared" si="4"/>
        <v>121562.5</v>
      </c>
      <c r="H26" s="5"/>
    </row>
    <row r="27" spans="1:13" ht="15" customHeight="1" x14ac:dyDescent="0.25">
      <c r="A27" s="64"/>
      <c r="B27" s="65" t="s">
        <v>28</v>
      </c>
      <c r="C27" s="65" t="s">
        <v>52</v>
      </c>
      <c r="D27" s="49">
        <v>315500</v>
      </c>
      <c r="E27" s="49">
        <f t="shared" si="3"/>
        <v>78875</v>
      </c>
      <c r="F27" s="66"/>
      <c r="G27" s="51">
        <f t="shared" si="4"/>
        <v>394375</v>
      </c>
      <c r="H27" s="5"/>
      <c r="J27" s="13"/>
      <c r="M27" s="11"/>
    </row>
    <row r="28" spans="1:13" ht="15" customHeight="1" x14ac:dyDescent="0.25">
      <c r="A28" s="64"/>
      <c r="B28" s="65" t="s">
        <v>28</v>
      </c>
      <c r="C28" s="65" t="s">
        <v>53</v>
      </c>
      <c r="D28" s="49">
        <v>13250</v>
      </c>
      <c r="E28" s="49">
        <f t="shared" si="3"/>
        <v>3312.5</v>
      </c>
      <c r="F28" s="66"/>
      <c r="G28" s="51">
        <f t="shared" si="4"/>
        <v>16562.5</v>
      </c>
      <c r="H28" s="5"/>
      <c r="J28" s="13"/>
      <c r="M28" s="11"/>
    </row>
    <row r="29" spans="1:13" ht="15" customHeight="1" x14ac:dyDescent="0.25">
      <c r="A29" s="64"/>
      <c r="B29" s="65" t="s">
        <v>28</v>
      </c>
      <c r="C29" s="65" t="s">
        <v>54</v>
      </c>
      <c r="D29" s="49">
        <f>SUM(510*306)</f>
        <v>156060</v>
      </c>
      <c r="E29" s="49">
        <f t="shared" si="3"/>
        <v>39015</v>
      </c>
      <c r="F29" s="66"/>
      <c r="G29" s="51">
        <f t="shared" si="4"/>
        <v>195075</v>
      </c>
      <c r="H29" s="34"/>
      <c r="J29" s="13"/>
      <c r="M29" s="11"/>
    </row>
    <row r="30" spans="1:13" ht="15" customHeight="1" x14ac:dyDescent="0.25">
      <c r="A30" s="64"/>
      <c r="B30" s="65" t="s">
        <v>28</v>
      </c>
      <c r="C30" s="65" t="s">
        <v>55</v>
      </c>
      <c r="D30" s="49">
        <f>SUM(1850*3)+(950*2*2)</f>
        <v>9350</v>
      </c>
      <c r="E30" s="49">
        <f t="shared" si="3"/>
        <v>2337.5</v>
      </c>
      <c r="F30" s="66"/>
      <c r="G30" s="51">
        <f t="shared" si="4"/>
        <v>11687.5</v>
      </c>
      <c r="H30" s="34"/>
      <c r="J30" s="13"/>
      <c r="M30" s="11"/>
    </row>
    <row r="31" spans="1:13" ht="15" customHeight="1" thickBot="1" x14ac:dyDescent="0.25">
      <c r="A31" s="67" t="s">
        <v>11</v>
      </c>
      <c r="B31" s="68" t="s">
        <v>28</v>
      </c>
      <c r="C31" s="68" t="s">
        <v>29</v>
      </c>
      <c r="D31" s="69">
        <f>SUM(D26:D30)</f>
        <v>591410</v>
      </c>
      <c r="E31" s="69">
        <f t="shared" ref="E31:G31" si="5">SUM(E26:E30)</f>
        <v>147852.5</v>
      </c>
      <c r="F31" s="69">
        <f t="shared" si="5"/>
        <v>0</v>
      </c>
      <c r="G31" s="70">
        <f t="shared" si="5"/>
        <v>739262.5</v>
      </c>
      <c r="H31" s="5"/>
      <c r="J31" s="13"/>
      <c r="M31" s="11"/>
    </row>
    <row r="32" spans="1:13" ht="15" customHeight="1" thickBot="1" x14ac:dyDescent="0.25">
      <c r="A32" s="56">
        <v>6</v>
      </c>
      <c r="B32" s="57" t="s">
        <v>34</v>
      </c>
      <c r="C32" s="57" t="s">
        <v>35</v>
      </c>
      <c r="D32" s="58">
        <v>190000</v>
      </c>
      <c r="E32" s="58">
        <f t="shared" si="3"/>
        <v>47500</v>
      </c>
      <c r="F32" s="58">
        <v>0</v>
      </c>
      <c r="G32" s="60">
        <f t="shared" ref="G32" si="6">D32+E32+F32</f>
        <v>237500</v>
      </c>
      <c r="H32" s="5"/>
      <c r="J32" s="13"/>
      <c r="M32" s="11"/>
    </row>
    <row r="33" spans="1:13" ht="15" customHeight="1" thickBot="1" x14ac:dyDescent="0.25">
      <c r="A33" s="56">
        <v>7</v>
      </c>
      <c r="B33" s="71" t="s">
        <v>31</v>
      </c>
      <c r="C33" s="71" t="s">
        <v>87</v>
      </c>
      <c r="D33" s="58">
        <v>400000</v>
      </c>
      <c r="E33" s="58">
        <f>D33*25%</f>
        <v>100000</v>
      </c>
      <c r="F33" s="58">
        <v>0</v>
      </c>
      <c r="G33" s="59">
        <f t="shared" ref="G33" si="7">D33+E33+F33</f>
        <v>500000</v>
      </c>
      <c r="H33" s="5"/>
      <c r="J33" s="13"/>
      <c r="M33" s="11"/>
    </row>
    <row r="34" spans="1:13" ht="15" customHeight="1" thickBot="1" x14ac:dyDescent="0.25">
      <c r="A34" s="56">
        <v>8</v>
      </c>
      <c r="B34" s="57" t="s">
        <v>32</v>
      </c>
      <c r="C34" s="57" t="s">
        <v>88</v>
      </c>
      <c r="D34" s="58">
        <v>0</v>
      </c>
      <c r="E34" s="58">
        <v>0</v>
      </c>
      <c r="F34" s="58">
        <f>SUM(G22+G23+G24+G25+G31+G32+G33)*5%</f>
        <v>588606.5</v>
      </c>
      <c r="G34" s="60">
        <f t="shared" ref="G34" si="8">D34+E34+F34</f>
        <v>588606.5</v>
      </c>
      <c r="H34" s="5"/>
      <c r="J34" s="13"/>
      <c r="M34" s="11"/>
    </row>
    <row r="35" spans="1:13" ht="15" customHeight="1" thickBot="1" x14ac:dyDescent="0.25">
      <c r="A35" s="56">
        <v>9</v>
      </c>
      <c r="B35" s="57" t="s">
        <v>6</v>
      </c>
      <c r="C35" s="57" t="s">
        <v>30</v>
      </c>
      <c r="D35" s="58">
        <v>800000</v>
      </c>
      <c r="E35" s="58">
        <f t="shared" si="3"/>
        <v>200000</v>
      </c>
      <c r="F35" s="72">
        <v>0</v>
      </c>
      <c r="G35" s="60">
        <f t="shared" si="4"/>
        <v>1000000</v>
      </c>
      <c r="H35" s="6"/>
      <c r="J35" s="13"/>
      <c r="M35" s="11"/>
    </row>
    <row r="36" spans="1:13" ht="15" customHeight="1" thickBot="1" x14ac:dyDescent="0.25">
      <c r="A36" s="86"/>
      <c r="B36" s="96" t="s">
        <v>5</v>
      </c>
      <c r="C36" s="57"/>
      <c r="D36" s="97">
        <f>SUM(D22+D23+D24+D25+D31+D32+D33+D34+D35)</f>
        <v>9367304</v>
      </c>
      <c r="E36" s="97">
        <f t="shared" ref="E36:G36" si="9">SUM(E22+E23+E24+E25+E31+E32+E33+E34+E35)</f>
        <v>2341826</v>
      </c>
      <c r="F36" s="97">
        <f t="shared" si="9"/>
        <v>1651606.5</v>
      </c>
      <c r="G36" s="97">
        <f t="shared" si="9"/>
        <v>13360736.5</v>
      </c>
      <c r="J36" s="13"/>
      <c r="M36" s="11"/>
    </row>
    <row r="37" spans="1:13" ht="15" customHeight="1" x14ac:dyDescent="0.2">
      <c r="A37" s="35"/>
      <c r="B37" s="35"/>
      <c r="C37" s="35"/>
      <c r="D37" s="35"/>
      <c r="E37" s="35"/>
      <c r="F37" s="73"/>
      <c r="G37" s="35"/>
    </row>
    <row r="38" spans="1:13" ht="15" customHeight="1" x14ac:dyDescent="0.2">
      <c r="A38" s="35"/>
      <c r="B38" s="35"/>
      <c r="C38" s="87" t="s">
        <v>16</v>
      </c>
      <c r="D38" s="74"/>
      <c r="E38" s="35"/>
      <c r="F38" s="35"/>
      <c r="G38" s="35"/>
    </row>
    <row r="39" spans="1:13" ht="15" customHeight="1" x14ac:dyDescent="0.25">
      <c r="A39" s="35"/>
      <c r="B39" s="35"/>
      <c r="C39" s="75" t="s">
        <v>89</v>
      </c>
      <c r="D39" s="76">
        <v>500000</v>
      </c>
      <c r="E39" s="35"/>
      <c r="F39" s="35"/>
      <c r="G39" s="35"/>
    </row>
    <row r="40" spans="1:13" ht="15" customHeight="1" x14ac:dyDescent="0.25">
      <c r="A40" s="35"/>
      <c r="B40" s="35"/>
      <c r="C40" s="75" t="s">
        <v>90</v>
      </c>
      <c r="D40" s="76">
        <v>1500000</v>
      </c>
      <c r="E40" s="35"/>
      <c r="F40" s="35"/>
      <c r="G40" s="88"/>
    </row>
    <row r="41" spans="1:13" ht="15" customHeight="1" x14ac:dyDescent="0.25">
      <c r="A41" s="35"/>
      <c r="B41" s="35"/>
      <c r="C41" s="75" t="s">
        <v>91</v>
      </c>
      <c r="D41" s="76">
        <v>300000</v>
      </c>
      <c r="E41" s="35"/>
      <c r="F41" s="35"/>
      <c r="G41" s="35"/>
    </row>
    <row r="42" spans="1:13" ht="15" customHeight="1" thickBot="1" x14ac:dyDescent="0.3">
      <c r="A42" s="35"/>
      <c r="B42" s="35"/>
      <c r="C42" s="77" t="s">
        <v>20</v>
      </c>
      <c r="D42" s="78">
        <f>SUM(D39:D41)*15%</f>
        <v>345000</v>
      </c>
      <c r="E42" s="35"/>
      <c r="F42" s="35"/>
      <c r="G42" s="88"/>
    </row>
    <row r="43" spans="1:13" ht="15" customHeight="1" x14ac:dyDescent="0.25">
      <c r="A43" s="35"/>
      <c r="B43" s="35"/>
      <c r="C43" s="79" t="s">
        <v>92</v>
      </c>
      <c r="D43" s="80">
        <f>SUM(D39:D42)</f>
        <v>2645000</v>
      </c>
      <c r="E43" s="35"/>
      <c r="F43" s="35"/>
      <c r="G43" s="35"/>
    </row>
    <row r="44" spans="1:13" ht="15" customHeight="1" x14ac:dyDescent="0.2">
      <c r="A44" s="35"/>
      <c r="B44" s="35"/>
      <c r="C44" s="81" t="s">
        <v>21</v>
      </c>
      <c r="D44" s="82">
        <f>SUM(E36)</f>
        <v>2341826</v>
      </c>
      <c r="E44" s="89"/>
      <c r="F44" s="35"/>
      <c r="G44" s="90"/>
    </row>
    <row r="45" spans="1:13" ht="15" customHeight="1" x14ac:dyDescent="0.2">
      <c r="A45" s="35"/>
      <c r="B45" s="35"/>
      <c r="C45" s="81" t="s">
        <v>22</v>
      </c>
      <c r="D45" s="82">
        <v>700000</v>
      </c>
      <c r="E45" s="35"/>
      <c r="F45" s="35"/>
      <c r="G45" s="35"/>
    </row>
    <row r="46" spans="1:13" ht="15" customHeight="1" x14ac:dyDescent="0.2">
      <c r="A46" s="35"/>
      <c r="B46" s="35"/>
      <c r="C46" s="81" t="s">
        <v>93</v>
      </c>
      <c r="D46" s="82">
        <v>1000000</v>
      </c>
      <c r="E46" s="89"/>
      <c r="F46" s="35"/>
      <c r="G46" s="35"/>
    </row>
    <row r="47" spans="1:13" ht="15" customHeight="1" x14ac:dyDescent="0.2">
      <c r="A47" s="35"/>
      <c r="B47" s="35"/>
      <c r="C47" s="81" t="s">
        <v>17</v>
      </c>
      <c r="D47" s="83">
        <f>SUM(D50-D43-D44-D45-D46-D48-D49)</f>
        <v>3522304</v>
      </c>
      <c r="E47" s="89"/>
      <c r="F47" s="35"/>
      <c r="G47" s="35"/>
    </row>
    <row r="48" spans="1:13" ht="15" customHeight="1" x14ac:dyDescent="0.2">
      <c r="A48" s="35"/>
      <c r="B48" s="35"/>
      <c r="C48" s="81" t="s">
        <v>18</v>
      </c>
      <c r="D48" s="83">
        <v>1500000</v>
      </c>
      <c r="E48" s="91"/>
      <c r="F48" s="35"/>
      <c r="G48" s="35"/>
    </row>
    <row r="49" spans="1:7" ht="15" customHeight="1" x14ac:dyDescent="0.2">
      <c r="A49" s="35"/>
      <c r="B49" s="35"/>
      <c r="C49" s="81" t="s">
        <v>4</v>
      </c>
      <c r="D49" s="83">
        <f>SUM(F36)</f>
        <v>1651606.5</v>
      </c>
      <c r="E49" s="35"/>
      <c r="F49" s="35"/>
      <c r="G49" s="35"/>
    </row>
    <row r="50" spans="1:7" ht="15" customHeight="1" x14ac:dyDescent="0.2">
      <c r="A50" s="35"/>
      <c r="B50" s="35"/>
      <c r="C50" s="84" t="s">
        <v>19</v>
      </c>
      <c r="D50" s="85">
        <f>SUM(G36)</f>
        <v>13360736.5</v>
      </c>
      <c r="E50" s="35"/>
      <c r="F50" s="35"/>
      <c r="G50" s="35"/>
    </row>
    <row r="51" spans="1:7" ht="15" x14ac:dyDescent="0.2">
      <c r="A51" s="35"/>
      <c r="B51" s="35"/>
      <c r="C51" s="35"/>
      <c r="D51" s="35"/>
      <c r="E51" s="35"/>
      <c r="F51" s="35"/>
      <c r="G51" s="35"/>
    </row>
    <row r="52" spans="1:7" ht="15" x14ac:dyDescent="0.2">
      <c r="A52" s="35"/>
      <c r="B52" s="35"/>
      <c r="C52" s="35"/>
      <c r="D52" s="35"/>
      <c r="E52" s="35"/>
      <c r="F52" s="35"/>
      <c r="G52" s="35"/>
    </row>
    <row r="55" spans="1:7" x14ac:dyDescent="0.2">
      <c r="D55" s="2"/>
    </row>
    <row r="56" spans="1:7" x14ac:dyDescent="0.2">
      <c r="D56" s="2"/>
    </row>
    <row r="57" spans="1:7" x14ac:dyDescent="0.2">
      <c r="D57" s="2"/>
      <c r="E57" s="2"/>
    </row>
    <row r="58" spans="1:7" x14ac:dyDescent="0.2">
      <c r="E58" s="2"/>
    </row>
    <row r="59" spans="1:7" x14ac:dyDescent="0.2">
      <c r="E59" s="2"/>
    </row>
  </sheetData>
  <phoneticPr fontId="5" type="noConversion"/>
  <pageMargins left="0.7" right="0.7" top="0.75" bottom="0.75" header="0.3" footer="0.3"/>
  <pageSetup paperSize="9" orientation="portrait" horizontalDpi="300" verticalDpi="300" r:id="rId1"/>
  <ignoredErrors>
    <ignoredError sqref="F3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CAE15-52EC-4CD0-921F-4FEAD145D617}">
  <dimension ref="A1:H56"/>
  <sheetViews>
    <sheetView topLeftCell="A13" workbookViewId="0">
      <selection activeCell="E38" sqref="E38"/>
    </sheetView>
  </sheetViews>
  <sheetFormatPr defaultColWidth="12" defaultRowHeight="12.75" x14ac:dyDescent="0.2"/>
  <cols>
    <col min="1" max="1" width="14.83203125" style="19" customWidth="1"/>
    <col min="2" max="2" width="56.6640625" style="19" customWidth="1"/>
    <col min="3" max="3" width="12.6640625" style="19" bestFit="1" customWidth="1"/>
    <col min="4" max="4" width="14" style="19" customWidth="1"/>
    <col min="5" max="6" width="11.5" style="19"/>
  </cols>
  <sheetData>
    <row r="1" spans="1:4" ht="20.25" x14ac:dyDescent="0.2">
      <c r="B1" s="20" t="s">
        <v>57</v>
      </c>
    </row>
    <row r="2" spans="1:4" ht="18.75" x14ac:dyDescent="0.2">
      <c r="B2" s="21" t="s">
        <v>58</v>
      </c>
    </row>
    <row r="3" spans="1:4" x14ac:dyDescent="0.2">
      <c r="B3" s="22" t="s">
        <v>59</v>
      </c>
    </row>
    <row r="7" spans="1:4" x14ac:dyDescent="0.2">
      <c r="B7" s="19" t="s">
        <v>44</v>
      </c>
      <c r="C7" s="23"/>
    </row>
    <row r="8" spans="1:4" x14ac:dyDescent="0.2">
      <c r="A8" s="19" t="s">
        <v>60</v>
      </c>
      <c r="B8" s="19" t="s">
        <v>36</v>
      </c>
      <c r="C8" s="24">
        <v>60800</v>
      </c>
      <c r="D8" s="19" t="s">
        <v>61</v>
      </c>
    </row>
    <row r="9" spans="1:4" x14ac:dyDescent="0.2">
      <c r="A9" s="19" t="s">
        <v>62</v>
      </c>
      <c r="B9" s="19" t="s">
        <v>37</v>
      </c>
      <c r="C9" s="24">
        <v>248123</v>
      </c>
      <c r="D9" s="19" t="s">
        <v>61</v>
      </c>
    </row>
    <row r="10" spans="1:4" x14ac:dyDescent="0.2">
      <c r="A10" s="19" t="s">
        <v>63</v>
      </c>
      <c r="B10" s="19" t="s">
        <v>38</v>
      </c>
      <c r="C10" s="24">
        <v>834907</v>
      </c>
      <c r="D10" s="19" t="s">
        <v>61</v>
      </c>
    </row>
    <row r="11" spans="1:4" x14ac:dyDescent="0.2">
      <c r="A11" s="19" t="s">
        <v>64</v>
      </c>
      <c r="B11" s="19" t="s">
        <v>39</v>
      </c>
      <c r="C11" s="24">
        <v>230481</v>
      </c>
      <c r="D11" s="19" t="s">
        <v>61</v>
      </c>
    </row>
    <row r="12" spans="1:4" x14ac:dyDescent="0.2">
      <c r="B12" s="19" t="s">
        <v>40</v>
      </c>
      <c r="C12" s="24">
        <v>57319</v>
      </c>
      <c r="D12" s="19" t="s">
        <v>61</v>
      </c>
    </row>
    <row r="13" spans="1:4" x14ac:dyDescent="0.2">
      <c r="A13" s="19" t="s">
        <v>65</v>
      </c>
      <c r="B13" s="19" t="s">
        <v>41</v>
      </c>
      <c r="C13" s="24">
        <v>1682330</v>
      </c>
      <c r="D13" s="19" t="s">
        <v>61</v>
      </c>
    </row>
    <row r="14" spans="1:4" x14ac:dyDescent="0.2">
      <c r="A14" s="19" t="s">
        <v>66</v>
      </c>
      <c r="B14" s="19" t="s">
        <v>42</v>
      </c>
      <c r="C14" s="24">
        <v>707602</v>
      </c>
      <c r="D14" s="19" t="s">
        <v>61</v>
      </c>
    </row>
    <row r="15" spans="1:4" x14ac:dyDescent="0.2">
      <c r="B15" s="19" t="s">
        <v>67</v>
      </c>
      <c r="C15" s="24">
        <f>15000*2</f>
        <v>30000</v>
      </c>
      <c r="D15" s="22" t="s">
        <v>68</v>
      </c>
    </row>
    <row r="16" spans="1:4" x14ac:dyDescent="0.2">
      <c r="B16" s="19" t="s">
        <v>43</v>
      </c>
      <c r="C16" s="23"/>
    </row>
    <row r="17" spans="1:4" x14ac:dyDescent="0.2">
      <c r="C17" s="23"/>
    </row>
    <row r="18" spans="1:4" x14ac:dyDescent="0.2">
      <c r="A18" s="19" t="s">
        <v>69</v>
      </c>
      <c r="B18" s="19" t="s">
        <v>49</v>
      </c>
      <c r="C18" s="24">
        <v>425000</v>
      </c>
      <c r="D18" s="19" t="s">
        <v>61</v>
      </c>
    </row>
    <row r="19" spans="1:4" x14ac:dyDescent="0.2">
      <c r="C19" s="23"/>
    </row>
    <row r="20" spans="1:4" x14ac:dyDescent="0.2">
      <c r="A20" s="19" t="s">
        <v>70</v>
      </c>
      <c r="B20" s="19" t="s">
        <v>45</v>
      </c>
      <c r="C20" s="24">
        <v>39330</v>
      </c>
      <c r="D20" s="19" t="s">
        <v>61</v>
      </c>
    </row>
    <row r="21" spans="1:4" x14ac:dyDescent="0.2">
      <c r="C21" s="23"/>
    </row>
    <row r="22" spans="1:4" x14ac:dyDescent="0.2">
      <c r="B22" s="19" t="s">
        <v>46</v>
      </c>
      <c r="C22" s="24">
        <v>579133</v>
      </c>
    </row>
    <row r="23" spans="1:4" x14ac:dyDescent="0.2">
      <c r="B23" s="19" t="s">
        <v>47</v>
      </c>
      <c r="C23" s="24">
        <v>386089</v>
      </c>
    </row>
    <row r="24" spans="1:4" x14ac:dyDescent="0.2">
      <c r="B24" s="19" t="s">
        <v>48</v>
      </c>
      <c r="C24" s="25">
        <v>170000</v>
      </c>
      <c r="D24" s="22" t="s">
        <v>71</v>
      </c>
    </row>
    <row r="25" spans="1:4" x14ac:dyDescent="0.2">
      <c r="C25" s="23"/>
    </row>
    <row r="26" spans="1:4" x14ac:dyDescent="0.2">
      <c r="B26" s="19" t="s">
        <v>72</v>
      </c>
      <c r="C26" s="23">
        <f>SUM(C8:C25)</f>
        <v>5451114</v>
      </c>
    </row>
    <row r="27" spans="1:4" x14ac:dyDescent="0.2">
      <c r="C27" s="23"/>
    </row>
    <row r="29" spans="1:4" x14ac:dyDescent="0.2">
      <c r="A29" s="19" t="s">
        <v>56</v>
      </c>
      <c r="B29" s="19" t="s">
        <v>73</v>
      </c>
      <c r="C29" s="23">
        <v>999000</v>
      </c>
      <c r="D29" s="19" t="s">
        <v>61</v>
      </c>
    </row>
    <row r="30" spans="1:4" x14ac:dyDescent="0.2">
      <c r="C30" s="23"/>
    </row>
    <row r="31" spans="1:4" x14ac:dyDescent="0.2">
      <c r="A31" s="19" t="s">
        <v>25</v>
      </c>
      <c r="B31" s="19" t="s">
        <v>74</v>
      </c>
      <c r="C31" s="23">
        <v>425780</v>
      </c>
      <c r="D31" s="19" t="s">
        <v>61</v>
      </c>
    </row>
    <row r="32" spans="1:4" x14ac:dyDescent="0.2">
      <c r="C32" s="23"/>
    </row>
    <row r="33" spans="1:4" x14ac:dyDescent="0.2">
      <c r="A33" s="19" t="s">
        <v>27</v>
      </c>
      <c r="B33" s="19" t="s">
        <v>27</v>
      </c>
      <c r="C33" s="23">
        <v>680000</v>
      </c>
      <c r="D33" s="19" t="s">
        <v>61</v>
      </c>
    </row>
    <row r="34" spans="1:4" x14ac:dyDescent="0.2">
      <c r="C34" s="23"/>
    </row>
    <row r="35" spans="1:4" x14ac:dyDescent="0.2">
      <c r="A35" s="19" t="s">
        <v>28</v>
      </c>
      <c r="B35" s="19" t="s">
        <v>75</v>
      </c>
      <c r="C35" s="33">
        <f>C56</f>
        <v>591410</v>
      </c>
      <c r="D35" s="19" t="s">
        <v>61</v>
      </c>
    </row>
    <row r="36" spans="1:4" x14ac:dyDescent="0.2">
      <c r="C36" s="23"/>
    </row>
    <row r="37" spans="1:4" x14ac:dyDescent="0.2">
      <c r="C37" s="23"/>
    </row>
    <row r="38" spans="1:4" x14ac:dyDescent="0.2">
      <c r="B38" s="19" t="s">
        <v>76</v>
      </c>
      <c r="C38" s="24">
        <f>SUM(C26:C37)</f>
        <v>8147304</v>
      </c>
    </row>
    <row r="39" spans="1:4" x14ac:dyDescent="0.2">
      <c r="B39" s="19" t="s">
        <v>77</v>
      </c>
      <c r="C39" s="23">
        <f>C38*0.25</f>
        <v>2036826</v>
      </c>
    </row>
    <row r="40" spans="1:4" x14ac:dyDescent="0.2">
      <c r="B40" s="19" t="s">
        <v>78</v>
      </c>
      <c r="C40" s="26">
        <f>SUM(C38:C39)</f>
        <v>10184130</v>
      </c>
    </row>
    <row r="50" spans="2:8" x14ac:dyDescent="0.2">
      <c r="B50" s="27" t="s">
        <v>79</v>
      </c>
      <c r="C50" s="17"/>
    </row>
    <row r="51" spans="2:8" x14ac:dyDescent="0.2">
      <c r="B51" s="27" t="s">
        <v>80</v>
      </c>
      <c r="C51" s="17">
        <v>97250</v>
      </c>
    </row>
    <row r="52" spans="2:8" x14ac:dyDescent="0.2">
      <c r="B52" s="27" t="s">
        <v>81</v>
      </c>
      <c r="C52" s="17">
        <v>315500</v>
      </c>
      <c r="D52" s="22"/>
    </row>
    <row r="53" spans="2:8" x14ac:dyDescent="0.2">
      <c r="B53" s="27" t="s">
        <v>53</v>
      </c>
      <c r="C53" s="17">
        <v>13250</v>
      </c>
    </row>
    <row r="54" spans="2:8" x14ac:dyDescent="0.2">
      <c r="B54" s="29" t="s">
        <v>82</v>
      </c>
      <c r="C54" s="30">
        <f>510*E54</f>
        <v>156060</v>
      </c>
      <c r="D54" s="22" t="s">
        <v>83</v>
      </c>
      <c r="E54" s="19">
        <f>175+11+120</f>
        <v>306</v>
      </c>
      <c r="F54" s="31" t="s">
        <v>84</v>
      </c>
      <c r="G54" s="32"/>
      <c r="H54" s="32"/>
    </row>
    <row r="55" spans="2:8" x14ac:dyDescent="0.2">
      <c r="B55" s="29" t="s">
        <v>85</v>
      </c>
      <c r="C55" s="30">
        <f>(1850*3)+950*2*2</f>
        <v>9350</v>
      </c>
      <c r="D55" s="22" t="s">
        <v>86</v>
      </c>
      <c r="F55" s="31" t="s">
        <v>84</v>
      </c>
      <c r="G55" s="32"/>
      <c r="H55" s="32"/>
    </row>
    <row r="56" spans="2:8" x14ac:dyDescent="0.2">
      <c r="B56" s="27" t="s">
        <v>5</v>
      </c>
      <c r="C56" s="28">
        <f>SUM(C51:C55)</f>
        <v>591410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95D36C380E1A4B95CD7257FDF81BF7" ma:contentTypeVersion="11" ma:contentTypeDescription="Opprett et nytt dokument." ma:contentTypeScope="" ma:versionID="d57bd9c714c710cb299a20fe5e18db56">
  <xsd:schema xmlns:xsd="http://www.w3.org/2001/XMLSchema" xmlns:xs="http://www.w3.org/2001/XMLSchema" xmlns:p="http://schemas.microsoft.com/office/2006/metadata/properties" xmlns:ns2="e6287ac7-88fe-4b99-86bc-5ae4e36baf37" xmlns:ns3="54133af7-3471-4ed7-8292-4983a5cd9ad4" targetNamespace="http://schemas.microsoft.com/office/2006/metadata/properties" ma:root="true" ma:fieldsID="2f097ee5c2c7160de6b49994d980c0d9" ns2:_="" ns3:_="">
    <xsd:import namespace="e6287ac7-88fe-4b99-86bc-5ae4e36baf37"/>
    <xsd:import namespace="54133af7-3471-4ed7-8292-4983a5cd9a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87ac7-88fe-4b99-86bc-5ae4e36ba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33af7-3471-4ed7-8292-4983a5cd9a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6208C7-B1FE-43CB-9721-7BC7C7A03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87ac7-88fe-4b99-86bc-5ae4e36baf37"/>
    <ds:schemaRef ds:uri="54133af7-3471-4ed7-8292-4983a5cd9a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DFB026-043D-472B-9934-A9C7F90CB6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B33643-1DE2-4749-AB32-BCA3F796BA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Kostnadsoverslag</vt:lpstr>
      <vt:lpstr>Liv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Larsen</dc:creator>
  <cp:lastModifiedBy>Ole Christen Reistad</cp:lastModifiedBy>
  <dcterms:created xsi:type="dcterms:W3CDTF">2021-01-12T11:33:44Z</dcterms:created>
  <dcterms:modified xsi:type="dcterms:W3CDTF">2021-12-28T16:48:03Z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0x0101008395D36C380E1A4B95CD7257FDF81BF7</vt:lpwstr>
  </property>
  <property fmtid="{D5CDD505-2E9C-101B-9397-08002B2CF9AE}" pid="3" name="MSIP_Label_593ecc0f-ccb9-4361-8333-eab9c279fcaa_Enabled">
    <vt:lpwstr>true</vt:lpwstr>
  </property>
  <property fmtid="{D5CDD505-2E9C-101B-9397-08002B2CF9AE}" pid="4" name="MSIP_Label_593ecc0f-ccb9-4361-8333-eab9c279fcaa_SetDate">
    <vt:lpwstr>2021-11-16T11:27:59Z</vt:lpwstr>
  </property>
  <property fmtid="{D5CDD505-2E9C-101B-9397-08002B2CF9AE}" pid="5" name="MSIP_Label_593ecc0f-ccb9-4361-8333-eab9c279fcaa_Method">
    <vt:lpwstr>Standard</vt:lpwstr>
  </property>
  <property fmtid="{D5CDD505-2E9C-101B-9397-08002B2CF9AE}" pid="6" name="MSIP_Label_593ecc0f-ccb9-4361-8333-eab9c279fcaa_Name">
    <vt:lpwstr>Intern</vt:lpwstr>
  </property>
  <property fmtid="{D5CDD505-2E9C-101B-9397-08002B2CF9AE}" pid="7" name="MSIP_Label_593ecc0f-ccb9-4361-8333-eab9c279fcaa_SiteId">
    <vt:lpwstr>07ba06ff-14f4-464b-b7e8-bc3a7e21e203</vt:lpwstr>
  </property>
  <property fmtid="{D5CDD505-2E9C-101B-9397-08002B2CF9AE}" pid="8" name="MSIP_Label_593ecc0f-ccb9-4361-8333-eab9c279fcaa_ActionId">
    <vt:lpwstr>ec3edf3d-febe-4390-acc9-00009dd22b25</vt:lpwstr>
  </property>
  <property fmtid="{D5CDD505-2E9C-101B-9397-08002B2CF9AE}" pid="9" name="MSIP_Label_593ecc0f-ccb9-4361-8333-eab9c279fcaa_ContentBits">
    <vt:lpwstr>0</vt:lpwstr>
  </property>
</Properties>
</file>