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1040" yWindow="1040" windowWidth="24560" windowHeight="164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16" i="1" l="1"/>
  <c r="R43" i="1"/>
  <c r="R45" i="1"/>
  <c r="P16" i="1"/>
  <c r="P43" i="1"/>
  <c r="P45" i="1"/>
  <c r="B7" i="1"/>
  <c r="B9" i="1"/>
  <c r="B13" i="1"/>
  <c r="B16" i="1"/>
  <c r="C16" i="1"/>
  <c r="D16" i="1"/>
  <c r="E16" i="1"/>
  <c r="F16" i="1"/>
  <c r="G16" i="1"/>
  <c r="H16" i="1"/>
  <c r="I16" i="1"/>
  <c r="J16" i="1"/>
  <c r="K12" i="1"/>
  <c r="K13" i="1"/>
  <c r="K16" i="1"/>
  <c r="L7" i="1"/>
  <c r="L16" i="1"/>
  <c r="M16" i="1"/>
  <c r="N16" i="1"/>
  <c r="B25" i="1"/>
  <c r="B26" i="1"/>
  <c r="B40" i="1"/>
  <c r="C40" i="1"/>
  <c r="D40" i="1"/>
  <c r="E33" i="1"/>
  <c r="E40" i="1"/>
  <c r="F40" i="1"/>
  <c r="G40" i="1"/>
  <c r="H40" i="1"/>
  <c r="I40" i="1"/>
  <c r="J40" i="1"/>
  <c r="K40" i="1"/>
  <c r="L40" i="1"/>
  <c r="M40" i="1"/>
  <c r="N40" i="1"/>
  <c r="N42" i="1"/>
  <c r="M42" i="1"/>
  <c r="L42" i="1"/>
  <c r="K42" i="1"/>
  <c r="J42" i="1"/>
  <c r="I42" i="1"/>
  <c r="H42" i="1"/>
  <c r="G42" i="1"/>
  <c r="F42" i="1"/>
  <c r="E42" i="1"/>
  <c r="D42" i="1"/>
  <c r="C42" i="1"/>
  <c r="B42" i="1"/>
  <c r="N41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V17" i="1"/>
  <c r="N15" i="1"/>
  <c r="N14" i="1"/>
  <c r="N13" i="1"/>
  <c r="N12" i="1"/>
  <c r="N11" i="1"/>
  <c r="N10" i="1"/>
  <c r="N9" i="1"/>
  <c r="N8" i="1"/>
  <c r="N7" i="1"/>
  <c r="N6" i="1"/>
  <c r="N5" i="1"/>
</calcChain>
</file>

<file path=xl/comments1.xml><?xml version="1.0" encoding="utf-8"?>
<comments xmlns="http://schemas.openxmlformats.org/spreadsheetml/2006/main">
  <authors>
    <author>Kjeldstad, Anne Trine</author>
  </authors>
  <commentList>
    <comment ref="B7" authorId="0">
      <text>
        <r>
          <rPr>
            <b/>
            <sz val="9"/>
            <color indexed="81"/>
            <rFont val="Tahoma"/>
            <family val="2"/>
          </rPr>
          <t>Kjeldstad, Anne Trine:</t>
        </r>
        <r>
          <rPr>
            <sz val="9"/>
            <color indexed="81"/>
            <rFont val="Tahoma"/>
            <family val="2"/>
          </rPr>
          <t xml:space="preserve">
salmar ifm Ivar H+ Meråker bruk skiskole
</t>
        </r>
      </text>
    </comment>
    <comment ref="L7" authorId="0">
      <text>
        <r>
          <rPr>
            <b/>
            <sz val="9"/>
            <color indexed="81"/>
            <rFont val="Tahoma"/>
            <family val="2"/>
          </rPr>
          <t>Kjeldstad, Anne Trine:</t>
        </r>
        <r>
          <rPr>
            <sz val="9"/>
            <color indexed="81"/>
            <rFont val="Tahoma"/>
            <family val="2"/>
          </rPr>
          <t xml:space="preserve">
div sponsing</t>
        </r>
      </text>
    </comment>
    <comment ref="B9" authorId="0">
      <text>
        <r>
          <rPr>
            <b/>
            <sz val="9"/>
            <color indexed="81"/>
            <rFont val="Tahoma"/>
            <family val="2"/>
          </rPr>
          <t>Kjeldstad, Anne Trine:</t>
        </r>
        <r>
          <rPr>
            <sz val="9"/>
            <color indexed="81"/>
            <rFont val="Tahoma"/>
            <family val="2"/>
          </rPr>
          <t xml:space="preserve">
fordringer fra Sakshaug ifm bruktmesse 17-5000kr
Fordringer NTS 2230+1520=2750kr
div sponsing Pål-3500kr</t>
        </r>
      </text>
    </comment>
    <comment ref="D9" authorId="0">
      <text>
        <r>
          <rPr>
            <b/>
            <sz val="9"/>
            <color indexed="81"/>
            <rFont val="Tahoma"/>
            <family val="2"/>
          </rPr>
          <t>Kjeldstad, Anne Trine:</t>
        </r>
        <r>
          <rPr>
            <sz val="9"/>
            <color indexed="81"/>
            <rFont val="Tahoma"/>
            <family val="2"/>
          </rPr>
          <t xml:space="preserve">
div inntekter utleie storlien</t>
        </r>
      </text>
    </comment>
    <comment ref="L14" authorId="0">
      <text>
        <r>
          <rPr>
            <b/>
            <sz val="9"/>
            <color indexed="81"/>
            <rFont val="Tahoma"/>
            <family val="2"/>
          </rPr>
          <t>Kjeldstad, Anne Trine:</t>
        </r>
        <r>
          <rPr>
            <sz val="9"/>
            <color indexed="81"/>
            <rFont val="Tahoma"/>
            <family val="2"/>
          </rPr>
          <t xml:space="preserve">
veksel inn til bank
</t>
        </r>
      </text>
    </comment>
    <comment ref="B25" authorId="0">
      <text>
        <r>
          <rPr>
            <b/>
            <sz val="9"/>
            <color indexed="81"/>
            <rFont val="Tahoma"/>
            <family val="2"/>
          </rPr>
          <t>Kjeldstad, Anne Trininkl heiskort og annonsering evt premier</t>
        </r>
      </text>
    </comment>
    <comment ref="K28" authorId="0">
      <text>
        <r>
          <rPr>
            <b/>
            <sz val="9"/>
            <color indexed="81"/>
            <rFont val="Tahoma"/>
            <family val="2"/>
          </rPr>
          <t>Kjeldstad, Anne Trine:</t>
        </r>
        <r>
          <rPr>
            <sz val="9"/>
            <color indexed="81"/>
            <rFont val="Tahoma"/>
            <family val="2"/>
          </rPr>
          <t xml:space="preserve">
veksel bruktmesse</t>
        </r>
      </text>
    </comment>
    <comment ref="J35" authorId="0">
      <text>
        <r>
          <rPr>
            <b/>
            <sz val="9"/>
            <color indexed="81"/>
            <rFont val="Tahoma"/>
            <family val="2"/>
          </rPr>
          <t>Kjeldstad, Anne Trine:</t>
        </r>
        <r>
          <rPr>
            <sz val="9"/>
            <color indexed="81"/>
            <rFont val="Tahoma"/>
            <family val="2"/>
          </rPr>
          <t xml:space="preserve">
lagskontigent NTS
</t>
        </r>
      </text>
    </comment>
    <comment ref="B37" authorId="0">
      <text>
        <r>
          <rPr>
            <b/>
            <sz val="9"/>
            <color indexed="81"/>
            <rFont val="Tahoma"/>
            <family val="2"/>
          </rPr>
          <t>Kjeldstad, Anne Trine:</t>
        </r>
        <r>
          <rPr>
            <sz val="9"/>
            <color indexed="81"/>
            <rFont val="Tahoma"/>
            <family val="2"/>
          </rPr>
          <t xml:space="preserve">
skiskole</t>
        </r>
      </text>
    </comment>
  </commentList>
</comments>
</file>

<file path=xl/sharedStrings.xml><?xml version="1.0" encoding="utf-8"?>
<sst xmlns="http://schemas.openxmlformats.org/spreadsheetml/2006/main" count="133" uniqueCount="70">
  <si>
    <t>Budsjett 2018 Stjørdal Blink Alpint</t>
  </si>
  <si>
    <t>BUDSJETT</t>
  </si>
  <si>
    <t>Post</t>
  </si>
  <si>
    <t>Januar</t>
  </si>
  <si>
    <t>Februar</t>
  </si>
  <si>
    <t>Mars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</si>
  <si>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</si>
  <si>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</si>
  <si>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</si>
  <si>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</si>
  <si>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</si>
  <si>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</si>
  <si>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</si>
  <si>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</si>
  <si>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Desember</t>
  </si>
  <si>
    <t>SUM</t>
  </si>
  <si>
    <t>regnskap 2018</t>
  </si>
  <si>
    <t>regnskap 2017</t>
  </si>
  <si>
    <t>Inntekter:</t>
  </si>
  <si>
    <t>Deltakeravgift skiskole</t>
  </si>
  <si>
    <t>gestimat</t>
  </si>
  <si>
    <t>Ytterligere støtte!!</t>
  </si>
  <si>
    <t>Spillemidler utstyr</t>
  </si>
  <si>
    <t>Sponsing</t>
  </si>
  <si>
    <t>støtte skiskole Meråkerbruke sponsing IH er kommet i 2018 for 2019, men kan kommer i des 12019 for 2020</t>
  </si>
  <si>
    <t>Deltageravgift renn</t>
  </si>
  <si>
    <t>Div fordringer</t>
  </si>
  <si>
    <t>Salg klubbklær</t>
  </si>
  <si>
    <t>Salg porter</t>
  </si>
  <si>
    <t>Overførsel Hovedlaget</t>
  </si>
  <si>
    <t>Bruktsalg</t>
  </si>
  <si>
    <t>Treningsavgift</t>
  </si>
  <si>
    <t>Renter</t>
  </si>
  <si>
    <t>Kasse/kontanter</t>
  </si>
  <si>
    <t>kontant/kasse</t>
  </si>
  <si>
    <t>Sum inntekter:</t>
  </si>
  <si>
    <t>Kostnader:</t>
  </si>
  <si>
    <t>Klubbklær</t>
  </si>
  <si>
    <t xml:space="preserve">Utstyr </t>
  </si>
  <si>
    <t>Videokamera</t>
  </si>
  <si>
    <t>Vedlikehold klubbhus</t>
  </si>
  <si>
    <t>Tidtagerutstyr/radio</t>
  </si>
  <si>
    <t>Startkontigenter terminfestede renn</t>
  </si>
  <si>
    <t>Møter klubbhus</t>
  </si>
  <si>
    <t>annonserings kostnader skiskole</t>
  </si>
  <si>
    <t>Kostnader skiskole</t>
  </si>
  <si>
    <t>Forsikring klubbhus</t>
  </si>
  <si>
    <t>Forsikring løpere, ansvar</t>
  </si>
  <si>
    <t>trenerkurs</t>
  </si>
  <si>
    <t>Bankomkostninger</t>
  </si>
  <si>
    <t>Kostnader årsmøte</t>
  </si>
  <si>
    <t>Dugnadshonorar</t>
  </si>
  <si>
    <t>Premier</t>
  </si>
  <si>
    <t>Utg ifm arrangement</t>
  </si>
  <si>
    <t>utbet bruktsalg</t>
  </si>
  <si>
    <t>Utg div arrangement</t>
  </si>
  <si>
    <t>Kostnader landsfinale/hovedlandsrenn</t>
  </si>
  <si>
    <t>Leie husvær, mat, annonsering mm til saml.</t>
  </si>
  <si>
    <t>Leie husvær, mat  mm til samlinger</t>
  </si>
  <si>
    <t>Rennoppgjør/lagkontigent NTS</t>
  </si>
  <si>
    <t>Trenerhonorar</t>
  </si>
  <si>
    <t>Heiskort Meråker</t>
  </si>
  <si>
    <t>Utlegg og kjøregodtgjøring trenere</t>
  </si>
  <si>
    <t>Div utstyr/kostnader</t>
  </si>
  <si>
    <t>Diverse</t>
  </si>
  <si>
    <t>Sum kostnader;</t>
  </si>
  <si>
    <t>Utgifter forbruk ved renn (salt annonse mm)</t>
  </si>
  <si>
    <t>Div utstyr</t>
  </si>
  <si>
    <t>Perioden resultat:</t>
  </si>
  <si>
    <t>Periodens resultat: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</si>
</sst>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5" formatCode="_ * #,##0_ ;_ * \-#,##0_ ;_ * &quot;-&quot;??_ ;_ @_ 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4" fillId="0" borderId="0" xfId="0" applyFont="1"/>
    <xf numFmtId="0" fontId="0" fillId="0" borderId="1" xfId="0" applyBorder="1"/>
    <xf numFmtId="0" fontId="0" fillId="0" borderId="2" xfId="0" applyBorder="1"/>
    <xf numFmtId="0" fontId="5" fillId="0" borderId="2" xfId="0" applyFont="1" applyBorder="1"/>
    <xf numFmtId="0" fontId="6" fillId="0" borderId="3" xfId="0" applyFont="1" applyBorder="1"/>
    <xf numFmtId="0" fontId="7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 applyAlignment="1">
      <alignment horizontal="center"/>
    </xf>
    <xf numFmtId="0" fontId="6" fillId="0" borderId="0" xfId="0" applyFont="1"/>
    <xf numFmtId="0" fontId="7" fillId="0" borderId="8" xfId="0" applyFont="1" applyFill="1" applyBorder="1" applyAlignment="1">
      <alignment horizontal="center"/>
    </xf>
    <xf numFmtId="0" fontId="6" fillId="0" borderId="9" xfId="0" applyFont="1" applyBorder="1" applyAlignment="1">
      <alignment horizontal="right"/>
    </xf>
    <xf numFmtId="0" fontId="8" fillId="0" borderId="0" xfId="0" applyFont="1"/>
    <xf numFmtId="0" fontId="6" fillId="0" borderId="10" xfId="0" applyFont="1" applyBorder="1"/>
    <xf numFmtId="165" fontId="6" fillId="0" borderId="0" xfId="1" applyNumberFormat="1" applyFont="1" applyBorder="1"/>
    <xf numFmtId="165" fontId="6" fillId="0" borderId="11" xfId="1" applyNumberFormat="1" applyFont="1" applyBorder="1"/>
    <xf numFmtId="0" fontId="8" fillId="0" borderId="12" xfId="0" applyFont="1" applyBorder="1"/>
    <xf numFmtId="0" fontId="6" fillId="0" borderId="13" xfId="0" applyFont="1" applyBorder="1"/>
    <xf numFmtId="0" fontId="0" fillId="0" borderId="10" xfId="0" applyBorder="1"/>
    <xf numFmtId="165" fontId="0" fillId="0" borderId="0" xfId="1" applyNumberFormat="1" applyFont="1" applyBorder="1"/>
    <xf numFmtId="165" fontId="8" fillId="0" borderId="14" xfId="1" applyNumberFormat="1" applyFont="1" applyBorder="1"/>
    <xf numFmtId="165" fontId="8" fillId="0" borderId="0" xfId="0" applyNumberFormat="1" applyFont="1"/>
    <xf numFmtId="165" fontId="8" fillId="2" borderId="14" xfId="1" applyNumberFormat="1" applyFont="1" applyFill="1" applyBorder="1"/>
    <xf numFmtId="165" fontId="6" fillId="2" borderId="11" xfId="1" applyNumberFormat="1" applyFont="1" applyFill="1" applyBorder="1"/>
    <xf numFmtId="0" fontId="6" fillId="0" borderId="15" xfId="0" applyFont="1" applyBorder="1" applyAlignment="1">
      <alignment horizontal="right"/>
    </xf>
    <xf numFmtId="165" fontId="6" fillId="0" borderId="16" xfId="1" applyNumberFormat="1" applyFont="1" applyBorder="1"/>
    <xf numFmtId="165" fontId="6" fillId="0" borderId="17" xfId="1" applyNumberFormat="1" applyFont="1" applyBorder="1"/>
    <xf numFmtId="165" fontId="2" fillId="0" borderId="18" xfId="1" applyNumberFormat="1" applyFont="1" applyBorder="1"/>
    <xf numFmtId="0" fontId="3" fillId="0" borderId="19" xfId="0" applyFont="1" applyBorder="1" applyAlignment="1">
      <alignment horizontal="right"/>
    </xf>
    <xf numFmtId="165" fontId="3" fillId="0" borderId="17" xfId="1" applyNumberFormat="1" applyFont="1" applyBorder="1"/>
    <xf numFmtId="165" fontId="6" fillId="3" borderId="11" xfId="1" applyNumberFormat="1" applyFont="1" applyFill="1" applyBorder="1"/>
    <xf numFmtId="0" fontId="0" fillId="0" borderId="0" xfId="0" applyBorder="1"/>
    <xf numFmtId="0" fontId="0" fillId="0" borderId="13" xfId="0" applyBorder="1"/>
    <xf numFmtId="0" fontId="6" fillId="0" borderId="10" xfId="0" applyFont="1" applyBorder="1" applyAlignment="1">
      <alignment horizontal="right"/>
    </xf>
    <xf numFmtId="165" fontId="2" fillId="0" borderId="0" xfId="0" applyNumberFormat="1" applyFont="1"/>
    <xf numFmtId="0" fontId="6" fillId="0" borderId="20" xfId="0" applyFont="1" applyBorder="1" applyAlignment="1">
      <alignment horizontal="right"/>
    </xf>
    <xf numFmtId="165" fontId="6" fillId="0" borderId="21" xfId="1" applyNumberFormat="1" applyFont="1" applyBorder="1"/>
    <xf numFmtId="165" fontId="6" fillId="0" borderId="22" xfId="1" applyNumberFormat="1" applyFont="1" applyBorder="1"/>
    <xf numFmtId="0" fontId="8" fillId="0" borderId="14" xfId="0" applyFont="1" applyBorder="1"/>
    <xf numFmtId="0" fontId="6" fillId="0" borderId="13" xfId="0" applyFont="1" applyBorder="1" applyAlignment="1">
      <alignment horizontal="right"/>
    </xf>
    <xf numFmtId="165" fontId="9" fillId="0" borderId="22" xfId="1" applyNumberFormat="1" applyFont="1" applyBorder="1"/>
    <xf numFmtId="0" fontId="3" fillId="0" borderId="23" xfId="0" applyFont="1" applyBorder="1" applyAlignment="1">
      <alignment horizontal="right"/>
    </xf>
    <xf numFmtId="165" fontId="3" fillId="0" borderId="22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45"/>
  <sheetViews>
    <sheetView tabSelected="1" workbookViewId="0">
      <selection activeCell="G10" sqref="G10"/>
    </sheetView>
  </sheetViews>
  <sheetFormatPr baseColWidth="10" defaultRowHeight="15" x14ac:dyDescent="0"/>
  <cols>
    <col min="1" max="1" width="37.33203125" customWidth="1"/>
    <col min="14" max="14" width="10.83203125" style="10"/>
    <col min="19" max="19" width="4.5" customWidth="1"/>
  </cols>
  <sheetData>
    <row r="1" spans="1:22" ht="19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2" ht="21" thickBot="1">
      <c r="A2" s="2"/>
      <c r="B2" s="3"/>
      <c r="C2" s="3"/>
      <c r="D2" s="3"/>
      <c r="E2" s="3"/>
      <c r="F2" s="4" t="s">
        <v>1</v>
      </c>
      <c r="G2" s="3"/>
      <c r="H2" s="3"/>
      <c r="I2" s="3"/>
      <c r="J2" s="3"/>
      <c r="K2" s="3"/>
      <c r="L2" s="3"/>
      <c r="M2" s="3"/>
      <c r="N2" s="5"/>
      <c r="P2" s="6" t="s">
        <v>1</v>
      </c>
      <c r="Q2" s="1"/>
      <c r="R2" s="1"/>
      <c r="S2" s="1"/>
      <c r="T2" s="1"/>
      <c r="U2" s="1"/>
      <c r="V2" s="1"/>
    </row>
    <row r="3" spans="1:22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9" t="s">
        <v>15</v>
      </c>
      <c r="O3" s="10"/>
      <c r="P3" s="11">
        <v>2018</v>
      </c>
      <c r="Q3" s="12"/>
      <c r="R3" s="12" t="s">
        <v>16</v>
      </c>
      <c r="V3" s="13" t="s">
        <v>17</v>
      </c>
    </row>
    <row r="4" spans="1:22">
      <c r="A4" s="14" t="s">
        <v>18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6"/>
      <c r="O4" s="10"/>
      <c r="P4" s="17"/>
      <c r="Q4" s="18" t="s">
        <v>18</v>
      </c>
      <c r="R4" s="16"/>
      <c r="S4" s="10"/>
    </row>
    <row r="5" spans="1:22">
      <c r="A5" s="19" t="s">
        <v>19</v>
      </c>
      <c r="B5" s="20">
        <v>25000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16">
        <f>SUM(B5:M5)</f>
        <v>25000</v>
      </c>
      <c r="O5" t="s">
        <v>20</v>
      </c>
      <c r="P5" s="21">
        <v>26650</v>
      </c>
      <c r="Q5" s="19" t="s">
        <v>19</v>
      </c>
      <c r="R5" s="16">
        <v>26740</v>
      </c>
      <c r="S5" s="10"/>
      <c r="T5" t="s">
        <v>19</v>
      </c>
      <c r="V5" s="22">
        <v>14708</v>
      </c>
    </row>
    <row r="6" spans="1:22">
      <c r="A6" s="19" t="s">
        <v>21</v>
      </c>
      <c r="B6" s="20">
        <v>10000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16">
        <f t="shared" ref="N6:N16" si="0">SUM(B6:M6)</f>
        <v>10000</v>
      </c>
      <c r="P6" s="21">
        <v>0</v>
      </c>
      <c r="Q6" s="19" t="s">
        <v>22</v>
      </c>
      <c r="R6" s="16">
        <v>0</v>
      </c>
      <c r="T6" t="s">
        <v>22</v>
      </c>
      <c r="V6" s="22">
        <v>0</v>
      </c>
    </row>
    <row r="7" spans="1:22">
      <c r="A7" s="19" t="s">
        <v>23</v>
      </c>
      <c r="B7" s="20">
        <f>15000</f>
        <v>15000</v>
      </c>
      <c r="C7" s="20"/>
      <c r="D7" s="20"/>
      <c r="E7" s="20"/>
      <c r="F7" s="20"/>
      <c r="G7" s="20"/>
      <c r="H7" s="20"/>
      <c r="I7" s="20"/>
      <c r="J7" s="20"/>
      <c r="K7" s="20"/>
      <c r="L7" s="20">
        <f>3500+10000</f>
        <v>13500</v>
      </c>
      <c r="M7" s="20">
        <v>5000</v>
      </c>
      <c r="N7" s="16">
        <f t="shared" si="0"/>
        <v>33500</v>
      </c>
      <c r="O7" t="s">
        <v>24</v>
      </c>
      <c r="P7" s="23">
        <v>32000</v>
      </c>
      <c r="Q7" s="19" t="s">
        <v>23</v>
      </c>
      <c r="R7" s="24">
        <v>37000</v>
      </c>
      <c r="T7" t="s">
        <v>23</v>
      </c>
      <c r="V7" s="22">
        <v>3000</v>
      </c>
    </row>
    <row r="8" spans="1:22">
      <c r="A8" s="19" t="s">
        <v>25</v>
      </c>
      <c r="B8" s="20"/>
      <c r="C8" s="20">
        <v>0</v>
      </c>
      <c r="D8" s="20">
        <v>4000</v>
      </c>
      <c r="E8" s="20"/>
      <c r="F8" s="20"/>
      <c r="G8" s="20"/>
      <c r="H8" s="20"/>
      <c r="I8" s="20"/>
      <c r="J8" s="20"/>
      <c r="K8" s="20"/>
      <c r="L8" s="20"/>
      <c r="M8" s="20"/>
      <c r="N8" s="16">
        <f t="shared" si="0"/>
        <v>4000</v>
      </c>
      <c r="P8" s="23">
        <v>22000</v>
      </c>
      <c r="Q8" s="19" t="s">
        <v>25</v>
      </c>
      <c r="R8" s="24">
        <v>30520.810000000005</v>
      </c>
      <c r="T8" t="s">
        <v>25</v>
      </c>
      <c r="V8" s="22">
        <v>38663.550000000003</v>
      </c>
    </row>
    <row r="9" spans="1:22">
      <c r="A9" s="19" t="s">
        <v>26</v>
      </c>
      <c r="B9" s="20">
        <f>7500-2750</f>
        <v>4750</v>
      </c>
      <c r="C9" s="20"/>
      <c r="D9" s="20">
        <v>2750</v>
      </c>
      <c r="E9" s="20"/>
      <c r="F9" s="20"/>
      <c r="G9" s="20"/>
      <c r="H9" s="20"/>
      <c r="I9" s="20"/>
      <c r="J9" s="20"/>
      <c r="K9" s="20"/>
      <c r="L9" s="20"/>
      <c r="M9" s="20"/>
      <c r="N9" s="16">
        <f t="shared" si="0"/>
        <v>7500</v>
      </c>
      <c r="P9" s="23">
        <v>11000</v>
      </c>
      <c r="Q9" s="19" t="s">
        <v>26</v>
      </c>
      <c r="R9" s="24">
        <v>30860</v>
      </c>
      <c r="T9" t="s">
        <v>26</v>
      </c>
      <c r="V9" s="22">
        <v>17472.2</v>
      </c>
    </row>
    <row r="10" spans="1:22">
      <c r="A10" s="19" t="s">
        <v>27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16">
        <f t="shared" si="0"/>
        <v>0</v>
      </c>
      <c r="P10" s="21">
        <v>0</v>
      </c>
      <c r="Q10" s="19" t="s">
        <v>27</v>
      </c>
      <c r="R10" s="16">
        <v>0</v>
      </c>
      <c r="T10" t="s">
        <v>28</v>
      </c>
      <c r="V10" s="22">
        <v>11600</v>
      </c>
    </row>
    <row r="11" spans="1:22">
      <c r="A11" s="19" t="s">
        <v>29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>
        <v>30000</v>
      </c>
      <c r="N11" s="16">
        <f t="shared" si="0"/>
        <v>30000</v>
      </c>
      <c r="O11" t="s">
        <v>20</v>
      </c>
      <c r="P11" s="21">
        <v>44000</v>
      </c>
      <c r="Q11" s="19" t="s">
        <v>29</v>
      </c>
      <c r="R11" s="16">
        <v>70995</v>
      </c>
      <c r="T11" t="s">
        <v>29</v>
      </c>
      <c r="V11" s="22">
        <v>42651</v>
      </c>
    </row>
    <row r="12" spans="1:22">
      <c r="A12" s="19" t="s">
        <v>30</v>
      </c>
      <c r="B12" s="20"/>
      <c r="C12" s="20"/>
      <c r="D12" s="20"/>
      <c r="E12" s="20"/>
      <c r="F12" s="20"/>
      <c r="G12" s="20"/>
      <c r="H12" s="20"/>
      <c r="I12" s="20"/>
      <c r="J12" s="20"/>
      <c r="K12" s="20">
        <f>20000+65000</f>
        <v>85000</v>
      </c>
      <c r="L12" s="20"/>
      <c r="M12" s="20"/>
      <c r="N12" s="16">
        <f t="shared" si="0"/>
        <v>85000</v>
      </c>
      <c r="P12" s="21">
        <v>20000</v>
      </c>
      <c r="Q12" s="19" t="s">
        <v>30</v>
      </c>
      <c r="R12" s="16">
        <v>93004.47</v>
      </c>
      <c r="T12" t="s">
        <v>30</v>
      </c>
      <c r="V12" s="22">
        <v>17816.03</v>
      </c>
    </row>
    <row r="13" spans="1:22">
      <c r="A13" s="19" t="s">
        <v>31</v>
      </c>
      <c r="B13" s="20">
        <f>1200+1800</f>
        <v>3000</v>
      </c>
      <c r="C13" s="20"/>
      <c r="D13" s="20"/>
      <c r="E13" s="20"/>
      <c r="F13" s="20"/>
      <c r="G13" s="20"/>
      <c r="H13" s="20"/>
      <c r="I13" s="20"/>
      <c r="J13" s="20"/>
      <c r="K13" s="20">
        <f>600*15</f>
        <v>9000</v>
      </c>
      <c r="L13" s="20"/>
      <c r="M13" s="20"/>
      <c r="N13" s="16">
        <f t="shared" si="0"/>
        <v>12000</v>
      </c>
      <c r="P13" s="21">
        <v>7500</v>
      </c>
      <c r="Q13" s="19" t="s">
        <v>31</v>
      </c>
      <c r="R13" s="16">
        <v>11100</v>
      </c>
      <c r="T13" t="s">
        <v>31</v>
      </c>
      <c r="V13" s="22">
        <v>7000</v>
      </c>
    </row>
    <row r="14" spans="1:22">
      <c r="A14" s="19" t="s">
        <v>32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>
        <v>4000</v>
      </c>
      <c r="M14" s="20">
        <v>2000</v>
      </c>
      <c r="N14" s="16">
        <f t="shared" si="0"/>
        <v>6000</v>
      </c>
      <c r="P14" s="21">
        <v>2000</v>
      </c>
      <c r="Q14" s="19" t="s">
        <v>32</v>
      </c>
      <c r="R14" s="16">
        <v>3648.58</v>
      </c>
      <c r="T14" t="s">
        <v>32</v>
      </c>
      <c r="V14" s="22">
        <v>2842.32</v>
      </c>
    </row>
    <row r="15" spans="1:22">
      <c r="A15" s="19" t="s">
        <v>33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16">
        <f t="shared" si="0"/>
        <v>0</v>
      </c>
      <c r="P15" s="21"/>
      <c r="Q15" s="19" t="s">
        <v>34</v>
      </c>
      <c r="R15" s="16">
        <v>21631.98</v>
      </c>
      <c r="T15" t="s">
        <v>34</v>
      </c>
      <c r="V15" s="22">
        <v>5250</v>
      </c>
    </row>
    <row r="16" spans="1:22" ht="16" thickBot="1">
      <c r="A16" s="25" t="s">
        <v>35</v>
      </c>
      <c r="B16" s="26">
        <f t="shared" ref="B16:M16" si="1">SUM(B5:B15)</f>
        <v>57750</v>
      </c>
      <c r="C16" s="26">
        <f t="shared" si="1"/>
        <v>0</v>
      </c>
      <c r="D16" s="26">
        <f t="shared" si="1"/>
        <v>6750</v>
      </c>
      <c r="E16" s="26">
        <f t="shared" si="1"/>
        <v>0</v>
      </c>
      <c r="F16" s="26">
        <f t="shared" si="1"/>
        <v>0</v>
      </c>
      <c r="G16" s="26">
        <f t="shared" si="1"/>
        <v>0</v>
      </c>
      <c r="H16" s="26">
        <f t="shared" si="1"/>
        <v>0</v>
      </c>
      <c r="I16" s="26">
        <f t="shared" si="1"/>
        <v>0</v>
      </c>
      <c r="J16" s="26">
        <f t="shared" si="1"/>
        <v>0</v>
      </c>
      <c r="K16" s="26">
        <f t="shared" si="1"/>
        <v>94000</v>
      </c>
      <c r="L16" s="26">
        <f t="shared" si="1"/>
        <v>17500</v>
      </c>
      <c r="M16" s="26">
        <f t="shared" si="1"/>
        <v>37000</v>
      </c>
      <c r="N16" s="27">
        <f t="shared" si="0"/>
        <v>213000</v>
      </c>
      <c r="O16" s="10"/>
      <c r="P16" s="28">
        <f>SUM(P5:P15)</f>
        <v>165150</v>
      </c>
      <c r="Q16" s="29" t="s">
        <v>35</v>
      </c>
      <c r="R16" s="30">
        <f>SUM(R5:R15)</f>
        <v>325500.84000000003</v>
      </c>
      <c r="V16" s="13"/>
    </row>
    <row r="17" spans="1:22" ht="16" thickTop="1">
      <c r="A17" s="14" t="s">
        <v>36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6"/>
      <c r="O17" s="10"/>
      <c r="P17" s="21"/>
      <c r="Q17" s="18" t="s">
        <v>36</v>
      </c>
      <c r="R17" s="16"/>
      <c r="S17" s="10"/>
      <c r="V17" s="22">
        <f>SUM(V5:V16)</f>
        <v>161003.1</v>
      </c>
    </row>
    <row r="18" spans="1:22">
      <c r="A18" s="19" t="s">
        <v>37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16">
        <f t="shared" ref="N18:N41" si="2">SUM(B18:M18)</f>
        <v>0</v>
      </c>
      <c r="P18" s="21">
        <v>0</v>
      </c>
      <c r="Q18" s="19" t="s">
        <v>37</v>
      </c>
      <c r="R18" s="31">
        <v>0</v>
      </c>
      <c r="S18" s="10"/>
    </row>
    <row r="19" spans="1:22">
      <c r="A19" s="19" t="s">
        <v>38</v>
      </c>
      <c r="B19" s="20">
        <v>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16">
        <f t="shared" si="2"/>
        <v>0</v>
      </c>
      <c r="P19" s="23">
        <v>0</v>
      </c>
      <c r="Q19" s="19" t="s">
        <v>38</v>
      </c>
      <c r="R19" s="24">
        <v>-13045</v>
      </c>
      <c r="T19" s="15" t="s">
        <v>37</v>
      </c>
      <c r="V19" s="22">
        <v>-11847</v>
      </c>
    </row>
    <row r="20" spans="1:22">
      <c r="A20" s="19" t="s">
        <v>39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16">
        <f t="shared" si="2"/>
        <v>0</v>
      </c>
      <c r="P20" s="21">
        <v>0</v>
      </c>
      <c r="Q20" s="19" t="s">
        <v>39</v>
      </c>
      <c r="R20" s="31">
        <v>0</v>
      </c>
      <c r="T20" s="20" t="s">
        <v>38</v>
      </c>
      <c r="V20" s="22">
        <v>-11002</v>
      </c>
    </row>
    <row r="21" spans="1:22">
      <c r="A21" s="19" t="s">
        <v>40</v>
      </c>
      <c r="B21" s="20"/>
      <c r="C21" s="20"/>
      <c r="D21" s="20"/>
      <c r="E21" s="20"/>
      <c r="F21" s="20">
        <v>-5000</v>
      </c>
      <c r="G21" s="20"/>
      <c r="H21" s="20"/>
      <c r="I21" s="20"/>
      <c r="J21" s="20"/>
      <c r="K21" s="20"/>
      <c r="L21" s="20"/>
      <c r="M21" s="20"/>
      <c r="N21" s="16">
        <f t="shared" si="2"/>
        <v>-5000</v>
      </c>
      <c r="P21" s="21">
        <v>-5000</v>
      </c>
      <c r="Q21" s="19" t="s">
        <v>40</v>
      </c>
      <c r="R21" s="31">
        <v>0</v>
      </c>
      <c r="T21" s="20" t="s">
        <v>39</v>
      </c>
      <c r="V21" s="22">
        <v>0</v>
      </c>
    </row>
    <row r="22" spans="1:22">
      <c r="A22" s="19" t="s">
        <v>41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16">
        <f t="shared" si="2"/>
        <v>0</v>
      </c>
      <c r="P22" s="21">
        <v>0</v>
      </c>
      <c r="Q22" s="19" t="s">
        <v>41</v>
      </c>
      <c r="R22" s="31">
        <v>-1335</v>
      </c>
      <c r="T22" s="20" t="s">
        <v>40</v>
      </c>
      <c r="V22" s="22"/>
    </row>
    <row r="23" spans="1:22">
      <c r="A23" s="19" t="s">
        <v>42</v>
      </c>
      <c r="B23" s="20">
        <v>-9000</v>
      </c>
      <c r="C23" s="20">
        <v>-9000</v>
      </c>
      <c r="D23" s="20">
        <v>-9000</v>
      </c>
      <c r="E23" s="20">
        <v>-9000</v>
      </c>
      <c r="F23" s="20"/>
      <c r="G23" s="20"/>
      <c r="H23" s="20"/>
      <c r="I23" s="20"/>
      <c r="J23" s="20"/>
      <c r="K23" s="20"/>
      <c r="L23" s="20">
        <v>-8000</v>
      </c>
      <c r="M23" s="20">
        <v>-8000</v>
      </c>
      <c r="N23" s="16">
        <f>SUM(B23:M23)</f>
        <v>-52000</v>
      </c>
      <c r="P23" s="23">
        <v>-60000</v>
      </c>
      <c r="Q23" s="19" t="s">
        <v>42</v>
      </c>
      <c r="R23" s="24">
        <v>-30277</v>
      </c>
      <c r="T23" s="20" t="s">
        <v>41</v>
      </c>
      <c r="V23" s="22">
        <v>0</v>
      </c>
    </row>
    <row r="24" spans="1:22">
      <c r="A24" s="19" t="s">
        <v>43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16">
        <f t="shared" si="2"/>
        <v>0</v>
      </c>
      <c r="P24" s="21">
        <v>0</v>
      </c>
      <c r="Q24" s="19" t="s">
        <v>43</v>
      </c>
      <c r="R24" s="31">
        <v>0</v>
      </c>
      <c r="T24" s="20" t="s">
        <v>42</v>
      </c>
      <c r="V24" s="22">
        <v>-57246.74</v>
      </c>
    </row>
    <row r="25" spans="1:22">
      <c r="A25" s="19" t="s">
        <v>44</v>
      </c>
      <c r="B25" s="20">
        <f>-15000+1000+10000</f>
        <v>-4000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16">
        <f t="shared" si="2"/>
        <v>-4000</v>
      </c>
      <c r="P25" s="23">
        <v>-13429</v>
      </c>
      <c r="Q25" s="19" t="s">
        <v>45</v>
      </c>
      <c r="R25" s="24">
        <v>-2879.7799999999997</v>
      </c>
      <c r="T25" s="20" t="s">
        <v>43</v>
      </c>
      <c r="V25" s="22">
        <v>0</v>
      </c>
    </row>
    <row r="26" spans="1:22">
      <c r="A26" s="19" t="s">
        <v>46</v>
      </c>
      <c r="B26" s="20">
        <f>-6500+4750</f>
        <v>-1750</v>
      </c>
      <c r="C26" s="20"/>
      <c r="D26" s="20">
        <v>-3200</v>
      </c>
      <c r="E26" s="20"/>
      <c r="F26" s="20"/>
      <c r="G26" s="20"/>
      <c r="H26" s="20"/>
      <c r="I26" s="20"/>
      <c r="J26" s="20"/>
      <c r="K26" s="20"/>
      <c r="L26" s="20"/>
      <c r="M26" s="20"/>
      <c r="N26" s="16">
        <f t="shared" si="2"/>
        <v>-4950</v>
      </c>
      <c r="P26" s="21">
        <v>-5000</v>
      </c>
      <c r="Q26" s="19" t="s">
        <v>46</v>
      </c>
      <c r="R26" s="31">
        <v>-3023.72</v>
      </c>
      <c r="T26" s="20" t="s">
        <v>45</v>
      </c>
      <c r="V26" s="22">
        <v>-6620.5</v>
      </c>
    </row>
    <row r="27" spans="1:22">
      <c r="A27" s="19" t="s">
        <v>47</v>
      </c>
      <c r="B27" s="20">
        <v>-4750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16">
        <f>SUM(B27:M27)</f>
        <v>-4750</v>
      </c>
      <c r="P27" s="23">
        <v>-6500</v>
      </c>
      <c r="Q27" s="19" t="s">
        <v>48</v>
      </c>
      <c r="R27" s="31">
        <v>-3211</v>
      </c>
      <c r="T27" s="20" t="s">
        <v>46</v>
      </c>
      <c r="V27" s="22">
        <v>-3387.53</v>
      </c>
    </row>
    <row r="28" spans="1:22">
      <c r="A28" s="19" t="s">
        <v>49</v>
      </c>
      <c r="B28" s="20"/>
      <c r="C28" s="20">
        <v>-100</v>
      </c>
      <c r="D28" s="20">
        <v>-100</v>
      </c>
      <c r="E28" s="20">
        <v>-100</v>
      </c>
      <c r="F28" s="20"/>
      <c r="G28" s="20"/>
      <c r="H28" s="20">
        <v>-100</v>
      </c>
      <c r="I28" s="20"/>
      <c r="J28" s="20"/>
      <c r="K28" s="20">
        <v>-4000</v>
      </c>
      <c r="L28" s="20"/>
      <c r="M28" s="20">
        <v>-100</v>
      </c>
      <c r="N28" s="16">
        <f t="shared" si="2"/>
        <v>-4500</v>
      </c>
      <c r="P28" s="21">
        <v>-600</v>
      </c>
      <c r="Q28" s="19" t="s">
        <v>49</v>
      </c>
      <c r="R28" s="31">
        <v>-4660</v>
      </c>
      <c r="T28" s="20" t="s">
        <v>48</v>
      </c>
      <c r="V28" s="22">
        <v>0</v>
      </c>
    </row>
    <row r="29" spans="1:22">
      <c r="A29" s="19" t="s">
        <v>50</v>
      </c>
      <c r="B29" s="20"/>
      <c r="C29" s="20">
        <v>-300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16">
        <f>SUM(B29:M29)</f>
        <v>-300</v>
      </c>
      <c r="P29" s="21">
        <v>-300</v>
      </c>
      <c r="Q29" s="19" t="s">
        <v>50</v>
      </c>
      <c r="R29" s="31">
        <v>0</v>
      </c>
      <c r="T29" s="20" t="s">
        <v>49</v>
      </c>
      <c r="V29" s="22">
        <v>-5529.02</v>
      </c>
    </row>
    <row r="30" spans="1:22">
      <c r="A30" s="19" t="s">
        <v>51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32">
        <v>-15000</v>
      </c>
      <c r="N30" s="16">
        <f t="shared" si="2"/>
        <v>-15000</v>
      </c>
      <c r="P30" s="23"/>
      <c r="Q30" s="19" t="s">
        <v>47</v>
      </c>
      <c r="R30" s="24">
        <v>0</v>
      </c>
      <c r="T30" s="20" t="s">
        <v>50</v>
      </c>
      <c r="V30" s="22">
        <v>0</v>
      </c>
    </row>
    <row r="31" spans="1:22">
      <c r="A31" s="19" t="s">
        <v>52</v>
      </c>
      <c r="B31" s="20">
        <v>-1000</v>
      </c>
      <c r="C31" s="20">
        <v>-4000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16">
        <f t="shared" si="2"/>
        <v>-5000</v>
      </c>
      <c r="P31" s="23">
        <v>-10000</v>
      </c>
      <c r="Q31" s="19" t="s">
        <v>52</v>
      </c>
      <c r="R31" s="24">
        <v>-6486</v>
      </c>
      <c r="T31" s="20" t="s">
        <v>47</v>
      </c>
      <c r="V31" s="22">
        <v>-6554</v>
      </c>
    </row>
    <row r="32" spans="1:22">
      <c r="A32" s="19" t="s">
        <v>53</v>
      </c>
      <c r="B32" s="20"/>
      <c r="C32" s="20"/>
      <c r="D32" s="20"/>
      <c r="E32" s="20"/>
      <c r="F32" s="20"/>
      <c r="G32" s="20"/>
      <c r="H32" s="20"/>
      <c r="I32" s="20"/>
      <c r="J32" s="20"/>
      <c r="K32" s="20">
        <v>-60000</v>
      </c>
      <c r="L32" s="20"/>
      <c r="M32" s="20"/>
      <c r="N32" s="16">
        <f t="shared" si="2"/>
        <v>-60000</v>
      </c>
      <c r="O32" t="s">
        <v>54</v>
      </c>
      <c r="P32" s="21">
        <v>0</v>
      </c>
      <c r="Q32" s="19" t="s">
        <v>55</v>
      </c>
      <c r="R32" s="31">
        <v>-60731.1</v>
      </c>
      <c r="T32" s="32" t="s">
        <v>52</v>
      </c>
      <c r="V32" s="22">
        <v>-12411</v>
      </c>
    </row>
    <row r="33" spans="1:22">
      <c r="A33" s="19" t="s">
        <v>56</v>
      </c>
      <c r="B33" s="20"/>
      <c r="C33" s="20"/>
      <c r="D33" s="20"/>
      <c r="E33" s="20">
        <f>-5*3000</f>
        <v>-15000</v>
      </c>
      <c r="F33" s="20"/>
      <c r="G33" s="20"/>
      <c r="H33" s="20"/>
      <c r="I33" s="20"/>
      <c r="J33" s="20"/>
      <c r="K33" s="20"/>
      <c r="L33" s="20"/>
      <c r="M33" s="20"/>
      <c r="N33" s="16">
        <f t="shared" si="2"/>
        <v>-15000</v>
      </c>
      <c r="P33" s="23">
        <v>-15000</v>
      </c>
      <c r="Q33" s="19" t="s">
        <v>56</v>
      </c>
      <c r="R33" s="24">
        <v>-12000</v>
      </c>
      <c r="T33" s="20" t="s">
        <v>55</v>
      </c>
      <c r="V33" s="22">
        <v>0</v>
      </c>
    </row>
    <row r="34" spans="1:22">
      <c r="A34" s="19" t="s">
        <v>57</v>
      </c>
      <c r="B34" s="20"/>
      <c r="C34" s="20">
        <v>-750</v>
      </c>
      <c r="D34" s="20"/>
      <c r="E34" s="20"/>
      <c r="F34" s="20"/>
      <c r="G34" s="20"/>
      <c r="H34" s="20"/>
      <c r="I34" s="20"/>
      <c r="J34" s="20"/>
      <c r="K34" s="20">
        <v>-4000</v>
      </c>
      <c r="L34" s="20">
        <v>-7000</v>
      </c>
      <c r="M34" s="20">
        <v>-1000</v>
      </c>
      <c r="N34" s="16">
        <f t="shared" si="2"/>
        <v>-12750</v>
      </c>
      <c r="P34" s="21">
        <v>-11000</v>
      </c>
      <c r="Q34" s="19" t="s">
        <v>58</v>
      </c>
      <c r="R34" s="31">
        <v>-12694.279999999999</v>
      </c>
      <c r="T34" s="20" t="s">
        <v>56</v>
      </c>
      <c r="V34" s="22">
        <v>-21000</v>
      </c>
    </row>
    <row r="35" spans="1:22">
      <c r="A35" s="19" t="s">
        <v>59</v>
      </c>
      <c r="B35" s="20"/>
      <c r="C35" s="20"/>
      <c r="D35" s="20"/>
      <c r="E35" s="20">
        <v>-1300</v>
      </c>
      <c r="F35" s="20"/>
      <c r="G35" s="20"/>
      <c r="H35" s="20"/>
      <c r="I35" s="20"/>
      <c r="J35" s="20">
        <v>-2000</v>
      </c>
      <c r="K35" s="20"/>
      <c r="L35" s="20"/>
      <c r="M35" s="20"/>
      <c r="N35" s="16">
        <f t="shared" si="2"/>
        <v>-3300</v>
      </c>
      <c r="P35" s="21">
        <v>-7000</v>
      </c>
      <c r="Q35" s="19" t="s">
        <v>59</v>
      </c>
      <c r="R35" s="31">
        <v>-5047</v>
      </c>
      <c r="T35" s="20" t="s">
        <v>58</v>
      </c>
      <c r="V35" s="22">
        <v>-11727</v>
      </c>
    </row>
    <row r="36" spans="1:22">
      <c r="A36" s="19" t="s">
        <v>60</v>
      </c>
      <c r="B36" s="20">
        <v>-6000</v>
      </c>
      <c r="C36" s="20">
        <v>-6000</v>
      </c>
      <c r="D36" s="20">
        <v>-6000</v>
      </c>
      <c r="E36" s="20"/>
      <c r="F36" s="20"/>
      <c r="G36" s="20"/>
      <c r="H36" s="20"/>
      <c r="I36" s="20">
        <v>-2000</v>
      </c>
      <c r="J36" s="20">
        <v>-3000</v>
      </c>
      <c r="K36" s="20">
        <v>-3000</v>
      </c>
      <c r="L36" s="20">
        <v>-3000</v>
      </c>
      <c r="M36" s="20">
        <v>-4000</v>
      </c>
      <c r="N36" s="16">
        <f t="shared" si="2"/>
        <v>-33000</v>
      </c>
      <c r="P36" s="21">
        <v>-36500</v>
      </c>
      <c r="Q36" s="19" t="s">
        <v>60</v>
      </c>
      <c r="R36" s="31">
        <v>-31712.15</v>
      </c>
      <c r="T36" s="20" t="s">
        <v>59</v>
      </c>
      <c r="V36" s="22">
        <v>-5450</v>
      </c>
    </row>
    <row r="37" spans="1:22">
      <c r="A37" s="19" t="s">
        <v>61</v>
      </c>
      <c r="B37" s="20">
        <v>-10000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>
        <v>-10000</v>
      </c>
      <c r="N37" s="16">
        <f t="shared" si="2"/>
        <v>-20000</v>
      </c>
      <c r="P37" s="21">
        <v>0</v>
      </c>
      <c r="Q37" s="19" t="s">
        <v>62</v>
      </c>
      <c r="R37" s="31">
        <v>-5263.2</v>
      </c>
      <c r="T37" s="20" t="s">
        <v>60</v>
      </c>
      <c r="V37" s="22">
        <v>-42602.14</v>
      </c>
    </row>
    <row r="38" spans="1:22">
      <c r="A38" s="19" t="s">
        <v>63</v>
      </c>
      <c r="B38" s="20">
        <v>-200</v>
      </c>
      <c r="C38" s="20">
        <v>-200</v>
      </c>
      <c r="D38" s="20">
        <v>-200</v>
      </c>
      <c r="E38" s="20">
        <v>-200</v>
      </c>
      <c r="F38" s="20">
        <v>-200</v>
      </c>
      <c r="G38" s="20">
        <v>-200</v>
      </c>
      <c r="H38" s="20">
        <v>-200</v>
      </c>
      <c r="I38" s="20">
        <v>-200</v>
      </c>
      <c r="J38" s="20">
        <v>-200</v>
      </c>
      <c r="K38" s="20">
        <v>-200</v>
      </c>
      <c r="L38" s="20">
        <v>-200</v>
      </c>
      <c r="M38" s="20">
        <v>-200</v>
      </c>
      <c r="N38" s="16">
        <f t="shared" si="2"/>
        <v>-2400</v>
      </c>
      <c r="P38" s="21">
        <v>-10000</v>
      </c>
      <c r="Q38" s="19" t="s">
        <v>61</v>
      </c>
      <c r="R38" s="31">
        <v>-19835</v>
      </c>
      <c r="T38" s="20" t="s">
        <v>62</v>
      </c>
      <c r="V38" s="22">
        <v>-20250</v>
      </c>
    </row>
    <row r="39" spans="1:22">
      <c r="A39" s="19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16">
        <f t="shared" si="2"/>
        <v>0</v>
      </c>
      <c r="P39" s="21">
        <v>-10000</v>
      </c>
      <c r="Q39" s="19" t="s">
        <v>64</v>
      </c>
      <c r="R39" s="31">
        <v>-15993.5</v>
      </c>
      <c r="T39" s="20" t="s">
        <v>61</v>
      </c>
      <c r="V39" s="22">
        <v>-12003.21</v>
      </c>
    </row>
    <row r="40" spans="1:22" ht="16" thickBot="1">
      <c r="A40" s="25" t="s">
        <v>65</v>
      </c>
      <c r="B40" s="26">
        <f>SUM(B18:B39)</f>
        <v>-36700</v>
      </c>
      <c r="C40" s="26">
        <f t="shared" ref="C40:M40" si="3">SUM(C18:C39)</f>
        <v>-20350</v>
      </c>
      <c r="D40" s="26">
        <f t="shared" si="3"/>
        <v>-18500</v>
      </c>
      <c r="E40" s="26">
        <f t="shared" si="3"/>
        <v>-25600</v>
      </c>
      <c r="F40" s="26">
        <f t="shared" si="3"/>
        <v>-5200</v>
      </c>
      <c r="G40" s="26">
        <f t="shared" si="3"/>
        <v>-200</v>
      </c>
      <c r="H40" s="26">
        <f t="shared" si="3"/>
        <v>-300</v>
      </c>
      <c r="I40" s="26">
        <f t="shared" si="3"/>
        <v>-2200</v>
      </c>
      <c r="J40" s="26">
        <f t="shared" si="3"/>
        <v>-5200</v>
      </c>
      <c r="K40" s="26">
        <f t="shared" si="3"/>
        <v>-71200</v>
      </c>
      <c r="L40" s="26">
        <f t="shared" si="3"/>
        <v>-18200</v>
      </c>
      <c r="M40" s="26">
        <f t="shared" si="3"/>
        <v>-38300</v>
      </c>
      <c r="N40" s="27">
        <f t="shared" si="2"/>
        <v>-241950</v>
      </c>
      <c r="O40" s="10"/>
      <c r="P40" s="21"/>
      <c r="Q40" s="33" t="s">
        <v>66</v>
      </c>
      <c r="R40" s="31">
        <v>-319.60000000000002</v>
      </c>
      <c r="T40" s="20" t="s">
        <v>67</v>
      </c>
      <c r="V40" s="22">
        <v>-17730.400000000001</v>
      </c>
    </row>
    <row r="41" spans="1:22" ht="16" thickTop="1">
      <c r="A41" s="34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6">
        <f t="shared" si="2"/>
        <v>0</v>
      </c>
      <c r="O41" s="10"/>
      <c r="P41" s="21"/>
      <c r="Q41" s="33"/>
      <c r="R41" s="31">
        <v>0</v>
      </c>
      <c r="S41" s="10"/>
      <c r="T41" s="20" t="s">
        <v>66</v>
      </c>
      <c r="V41" s="35">
        <v>-4211</v>
      </c>
    </row>
    <row r="42" spans="1:22" ht="16" thickBot="1">
      <c r="A42" s="36" t="s">
        <v>68</v>
      </c>
      <c r="B42" s="37">
        <f t="shared" ref="B42:N42" si="4">B16+B40</f>
        <v>21050</v>
      </c>
      <c r="C42" s="37">
        <f t="shared" si="4"/>
        <v>-20350</v>
      </c>
      <c r="D42" s="37">
        <f t="shared" si="4"/>
        <v>-11750</v>
      </c>
      <c r="E42" s="37">
        <f t="shared" si="4"/>
        <v>-25600</v>
      </c>
      <c r="F42" s="37">
        <f t="shared" si="4"/>
        <v>-5200</v>
      </c>
      <c r="G42" s="37">
        <f t="shared" si="4"/>
        <v>-200</v>
      </c>
      <c r="H42" s="37">
        <f t="shared" si="4"/>
        <v>-300</v>
      </c>
      <c r="I42" s="37">
        <f t="shared" si="4"/>
        <v>-2200</v>
      </c>
      <c r="J42" s="37">
        <f t="shared" si="4"/>
        <v>-5200</v>
      </c>
      <c r="K42" s="37">
        <f t="shared" si="4"/>
        <v>22800</v>
      </c>
      <c r="L42" s="37">
        <f t="shared" si="4"/>
        <v>-700</v>
      </c>
      <c r="M42" s="37">
        <f t="shared" si="4"/>
        <v>-1300</v>
      </c>
      <c r="N42" s="38">
        <f t="shared" si="4"/>
        <v>-28950</v>
      </c>
      <c r="O42" s="10"/>
      <c r="P42" s="21"/>
      <c r="Q42" s="33"/>
      <c r="R42" s="31">
        <v>0</v>
      </c>
      <c r="S42" s="10"/>
      <c r="T42" s="20"/>
    </row>
    <row r="43" spans="1:22" ht="16" thickBot="1">
      <c r="P43" s="28">
        <f>SUM(P18:P41)</f>
        <v>-190329</v>
      </c>
      <c r="Q43" s="29" t="s">
        <v>65</v>
      </c>
      <c r="R43" s="30">
        <f>SUM(R18:R42)</f>
        <v>-228513.33000000002</v>
      </c>
      <c r="S43" s="10"/>
      <c r="T43" s="10"/>
      <c r="U43" s="10"/>
      <c r="V43" s="10"/>
    </row>
    <row r="44" spans="1:22" ht="16" thickTop="1">
      <c r="P44" s="39"/>
      <c r="Q44" s="40"/>
      <c r="R44" s="16">
        <v>0</v>
      </c>
    </row>
    <row r="45" spans="1:22" ht="16" thickBot="1">
      <c r="P45" s="41">
        <f t="shared" ref="P45" si="5">P16+P43</f>
        <v>-25179</v>
      </c>
      <c r="Q45" s="42" t="s">
        <v>69</v>
      </c>
      <c r="R45" s="43">
        <f>R16+R43</f>
        <v>96987.510000000009</v>
      </c>
    </row>
  </sheetData>
  <pageMargins left="0.75" right="0.75" top="1" bottom="1" header="0.5" footer="0.5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Jens-Ivar Barane</dc:creator>
  <cp:lastModifiedBy>Jens-Ivar Barane</cp:lastModifiedBy>
  <dcterms:created xsi:type="dcterms:W3CDTF">2019-01-31T23:02:23Z</dcterms:created>
  <dcterms:modified xsi:type="dcterms:W3CDTF">2019-01-31T23:03:01Z</dcterms:modified>
</cp:coreProperties>
</file>