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ineharvest1-my.sharepoint.com/personal/anne_lorgen_riise_mowi_com/Documents/Privat/Bergens Roklub/Regnskap/"/>
    </mc:Choice>
  </mc:AlternateContent>
  <xr:revisionPtr revIDLastSave="0" documentId="8_{70E50E53-F99A-4EEE-8768-FAA2664DFA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sjett 2023 inkl his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8" i="1" l="1"/>
  <c r="B33" i="1"/>
  <c r="B84" i="1"/>
  <c r="C84" i="1"/>
  <c r="C33" i="1"/>
  <c r="E84" i="1"/>
  <c r="D84" i="1"/>
  <c r="E33" i="1"/>
  <c r="D33" i="1"/>
  <c r="F59" i="1"/>
  <c r="B86" i="1" l="1"/>
  <c r="C86" i="1"/>
  <c r="C98" i="1" s="1"/>
  <c r="D86" i="1"/>
  <c r="D98" i="1" s="1"/>
  <c r="E86" i="1"/>
  <c r="H39" i="1"/>
  <c r="J39" i="1"/>
  <c r="H45" i="1"/>
  <c r="H44" i="1"/>
  <c r="J74" i="1"/>
  <c r="H74" i="1"/>
  <c r="H14" i="1"/>
  <c r="F84" i="1" l="1"/>
  <c r="F33" i="1"/>
  <c r="F86" i="1" l="1"/>
  <c r="F98" i="1" s="1"/>
  <c r="H84" i="1"/>
  <c r="H33" i="1"/>
  <c r="H86" i="1" l="1"/>
  <c r="H98" i="1" s="1"/>
  <c r="J44" i="1"/>
  <c r="J45" i="1"/>
  <c r="J14" i="1"/>
  <c r="J31" i="1"/>
  <c r="J33" i="1" l="1"/>
  <c r="J84" i="1"/>
  <c r="J86" i="1" l="1"/>
  <c r="J9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skftf</author>
  </authors>
  <commentList>
    <comment ref="G7" authorId="0" shapeId="0" xr:uid="{76D60636-2DFE-45E3-A799-A09E9E176ED6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Bl.a. rep av søyler, romaskiner og koronastøtte</t>
        </r>
      </text>
    </comment>
    <comment ref="H7" authorId="0" shapeId="0" xr:uid="{B35E79A7-B24E-4B65-B40C-BB27EA55E28E}">
      <text>
        <r>
          <rPr>
            <b/>
            <sz val="9"/>
            <color indexed="81"/>
            <rFont val="Tahoma"/>
            <family val="2"/>
          </rPr>
          <t xml:space="preserve">skftf:
</t>
        </r>
        <r>
          <rPr>
            <sz val="9"/>
            <color indexed="81"/>
            <rFont val="Tahoma"/>
            <family val="2"/>
          </rPr>
          <t>Husleierefusjon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86FB372F-48BC-41FD-8CD1-F48B282681F8}">
      <text>
        <r>
          <rPr>
            <b/>
            <sz val="9"/>
            <color indexed="81"/>
            <rFont val="Tahoma"/>
            <family val="2"/>
          </rPr>
          <t xml:space="preserve">skftf:
</t>
        </r>
        <r>
          <rPr>
            <sz val="9"/>
            <color indexed="81"/>
            <rFont val="Tahoma"/>
            <family val="2"/>
          </rPr>
          <t>Husleierefusjon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56CA1E13-DA98-4628-BE4D-E12ADBA02836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Utstyrsmidler, lokale akt.midler</t>
        </r>
      </text>
    </comment>
    <comment ref="G17" authorId="0" shapeId="0" xr:uid="{64FA86C3-C505-417D-B9BA-DEB4F5FCC794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Kransekake, se kostnad 50% av
 konto 4300</t>
        </r>
      </text>
    </comment>
    <comment ref="J18" authorId="0" shapeId="0" xr:uid="{8CF22805-2BD5-4216-AD99-250E3073BE7E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Inkl. NM</t>
        </r>
      </text>
    </comment>
    <comment ref="I19" authorId="0" shapeId="0" xr:uid="{C585A0AA-16E8-48CC-A255-EE45C026A957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Arrangementsstøtte, Lam-Lam fra NIF</t>
        </r>
      </text>
    </comment>
    <comment ref="I20" authorId="0" shapeId="0" xr:uid="{459FDC61-41E1-4F7C-979F-33092F95197A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Se konto 5890
</t>
        </r>
      </text>
    </comment>
    <comment ref="F32" authorId="0" shapeId="0" xr:uid="{8014EEA0-4BA0-402F-A97F-BE9A65DCA098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Inkl. arv våren 2021
</t>
        </r>
      </text>
    </comment>
    <comment ref="G36" authorId="0" shapeId="0" xr:uid="{3363CE21-3A5C-4A09-92A7-810855204ACE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Kransekaker 2019 og 2020</t>
        </r>
      </text>
    </comment>
    <comment ref="J37" authorId="0" shapeId="0" xr:uid="{E5D8469B-6C00-429E-92DC-974030340410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Startkontingenter og lisenser</t>
        </r>
      </text>
    </comment>
    <comment ref="H39" authorId="0" shapeId="0" xr:uid="{E8F0A452-ADFF-4C46-8047-E5727E216ABF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Klubbandeler elite og  utv.gruppe + reisekostn. Elite
</t>
        </r>
      </text>
    </comment>
    <comment ref="J39" authorId="0" shapeId="0" xr:uid="{7B5D8852-969F-45D1-B0E6-AC7578DDF286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Klubbandeler elite og  utv.gruppe + reisekostn. Elite
</t>
        </r>
      </text>
    </comment>
    <comment ref="H41" authorId="0" shapeId="0" xr:uid="{37018C87-6976-4214-B33E-C74063A02B58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Trenerkurs,
</t>
        </r>
      </text>
    </comment>
    <comment ref="J41" authorId="0" shapeId="0" xr:uid="{3A55319A-A14B-456C-A503-D55180D062FA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Trenerkurs,
</t>
        </r>
      </text>
    </comment>
    <comment ref="H44" authorId="0" shapeId="0" xr:uid="{253F4F80-B6E6-4773-880C-4218D4E2EED5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Leiebil inkl. drivstoff, hotell og mat på regatta
</t>
        </r>
      </text>
    </comment>
    <comment ref="J44" authorId="0" shapeId="0" xr:uid="{D37D7694-D500-4E67-B0E0-393138D7D201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Leiebil inkl. drivstoff, hotell og mat på regatta
</t>
        </r>
      </text>
    </comment>
    <comment ref="I59" authorId="0" shapeId="0" xr:uid="{8EC2671D-C7FE-4297-BD26-951FFBB7224F}">
      <text>
        <r>
          <rPr>
            <b/>
            <sz val="9"/>
            <color indexed="81"/>
            <rFont val="Tahoma"/>
            <family val="2"/>
          </rPr>
          <t>skftf:
Lakking av gulv, rep. av søyler etc.</t>
        </r>
      </text>
    </comment>
    <comment ref="H63" authorId="0" shapeId="0" xr:uid="{18F13062-65B6-4593-B111-15C0F32B7AB7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Skifte kledning og utvide treningsrom
</t>
        </r>
      </text>
    </comment>
    <comment ref="H69" authorId="0" shapeId="0" xr:uid="{36968D82-B7C5-440F-8073-B61A40B899DA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Romaskiner
</t>
        </r>
      </text>
    </comment>
    <comment ref="I69" authorId="0" shapeId="0" xr:uid="{8CC80D1E-DDD0-4E4C-A1CD-37BB01F9C0B1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Romaskiner og årer
</t>
        </r>
      </text>
    </comment>
    <comment ref="J69" authorId="0" shapeId="0" xr:uid="{7A04AD08-5D48-4433-B766-D94D9B7E8AA0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Romaskiner
</t>
        </r>
      </text>
    </comment>
    <comment ref="I72" authorId="0" shapeId="0" xr:uid="{189B2B90-4A4A-4BDA-86BD-9280912738F4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Flytebrygger, Vitek etc</t>
        </r>
      </text>
    </comment>
    <comment ref="H81" authorId="0" shapeId="0" xr:uid="{D229600C-1C9B-4087-AA9E-C8FBED24EB86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Andel KSV-trener
</t>
        </r>
      </text>
    </comment>
    <comment ref="J81" authorId="0" shapeId="0" xr:uid="{D57B5245-EA8E-465F-8B90-F8CAC3DB4C92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Andel KSV-trener
</t>
        </r>
      </text>
    </comment>
    <comment ref="H98" authorId="0" shapeId="0" xr:uid="{9F248383-AA5B-4474-9AA3-CECB52E3FA7C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Budsjettert kjøp av følgebåt kr 30.000,- og nytt båtmateriell kr 200.000,-</t>
        </r>
      </text>
    </comment>
    <comment ref="J98" authorId="0" shapeId="0" xr:uid="{B996514A-7BD9-4697-A5D1-FF289A8711DE}">
      <text>
        <r>
          <rPr>
            <b/>
            <sz val="9"/>
            <color indexed="81"/>
            <rFont val="Tahoma"/>
            <family val="2"/>
          </rPr>
          <t>skftf:</t>
        </r>
        <r>
          <rPr>
            <sz val="9"/>
            <color indexed="81"/>
            <rFont val="Tahoma"/>
            <family val="2"/>
          </rPr>
          <t xml:space="preserve">
Budsjettert kjøp av båter og årer kr 400.000,-</t>
        </r>
      </text>
    </comment>
  </commentList>
</comments>
</file>

<file path=xl/sharedStrings.xml><?xml version="1.0" encoding="utf-8"?>
<sst xmlns="http://schemas.openxmlformats.org/spreadsheetml/2006/main" count="99" uniqueCount="99">
  <si>
    <t>Resultatrapport</t>
  </si>
  <si>
    <t>Bergens Roklub</t>
  </si>
  <si>
    <t>Driftsinntekter</t>
  </si>
  <si>
    <t>3060 Tilskudd fra det offentlige</t>
  </si>
  <si>
    <t>3100 Salgsinntekter, avgiftsfri</t>
  </si>
  <si>
    <t>3105 Egenandel, treningssamling</t>
  </si>
  <si>
    <t>3115 Salg av ro-drakter o.a.</t>
  </si>
  <si>
    <t>3116 Videresalg av kransekaker</t>
  </si>
  <si>
    <t>3123 Sponsorinntekt, avgiftsfri</t>
  </si>
  <si>
    <t>3125 Salg av annonser, avgiftsfri</t>
  </si>
  <si>
    <t>3130 Tilskudd fra Idrettsforbundet / NR</t>
  </si>
  <si>
    <t>3140 Kontingenter</t>
  </si>
  <si>
    <t>3211 Andre interne salg</t>
  </si>
  <si>
    <t>3230 Dugnadsinntekter</t>
  </si>
  <si>
    <t>3250 Inntekter fra egne arrangementer</t>
  </si>
  <si>
    <t>3400 Spesielle offentlige tilskudd</t>
  </si>
  <si>
    <t>3401 Mvakompensasjon</t>
  </si>
  <si>
    <t>3410 Norsk Tipping, Grasrotmidler</t>
  </si>
  <si>
    <t>3600 Leieinntekt</t>
  </si>
  <si>
    <t>3605 Leieinntekt, klubbhus</t>
  </si>
  <si>
    <t>3610 Leieinntekt, leilighet</t>
  </si>
  <si>
    <t>3900 Andre driftsrelaterte inntekter</t>
  </si>
  <si>
    <t>3935 Tilbakebetaling, forsikring og kundeutbytte</t>
  </si>
  <si>
    <t>3940 Egenandeler</t>
  </si>
  <si>
    <t>3945 Startkontingent eget arrangement</t>
  </si>
  <si>
    <t>3948 Lotterier, bingo etc</t>
  </si>
  <si>
    <t>3990 Gave</t>
  </si>
  <si>
    <t>Driftskostnader</t>
  </si>
  <si>
    <t>4300 Innkjøp varer for videresalg</t>
  </si>
  <si>
    <t>4310 Startavgifter, regatta</t>
  </si>
  <si>
    <t>4320 Lisenser, Norges Roforbund</t>
  </si>
  <si>
    <t>4350 Klubbandeler elite</t>
  </si>
  <si>
    <t>4450 Vedlikeholdsutgifter båter</t>
  </si>
  <si>
    <t>4460 Treningssamling, utgifter, klubbandeler</t>
  </si>
  <si>
    <t>4494 Drivstoff, følgebåt</t>
  </si>
  <si>
    <t>4495 Vedlikehold tilhenger</t>
  </si>
  <si>
    <t>4498 Reisekostnader, regatta</t>
  </si>
  <si>
    <t>5010 Diverse utgifter klubbarrangementer</t>
  </si>
  <si>
    <t>5500 Annen kostnadsgodtgjørelse</t>
  </si>
  <si>
    <t>5890 Annen refusjon</t>
  </si>
  <si>
    <t>5930 Ansvars- og personforsikring</t>
  </si>
  <si>
    <t>6000 Avskrivninger bygninger og annen fast eiendom</t>
  </si>
  <si>
    <t>6030 Avskrivninger båter</t>
  </si>
  <si>
    <t>6040 Avskrivninger treningsutstyr</t>
  </si>
  <si>
    <t>6045 Avskrivninger inventar</t>
  </si>
  <si>
    <t>6100 Frakt, transport og forsikring</t>
  </si>
  <si>
    <t>6320 Renovasjon, vann etc.</t>
  </si>
  <si>
    <t>6330 Bredbånd</t>
  </si>
  <si>
    <t>6340 Lys, varme</t>
  </si>
  <si>
    <t>6350 Vedlikehold lokaler</t>
  </si>
  <si>
    <t>6355 Forsikring, lokaler</t>
  </si>
  <si>
    <t>6380 Brøyting, salting</t>
  </si>
  <si>
    <t>6390 Annen kostnad lokaler</t>
  </si>
  <si>
    <t>6410 Leie inventar</t>
  </si>
  <si>
    <t>6550 Driftsmaterialer</t>
  </si>
  <si>
    <t>6560 Rekvisita</t>
  </si>
  <si>
    <t>6580 Idrettsutstyr</t>
  </si>
  <si>
    <t>6590 Annet driftsmateriell</t>
  </si>
  <si>
    <t>6620 Reparasjon og vedlikehold utstyr</t>
  </si>
  <si>
    <t>6690 Reparasjon og vedlikehold annet</t>
  </si>
  <si>
    <t>6800 Adm.kostnader</t>
  </si>
  <si>
    <t>6810 Datakostnad</t>
  </si>
  <si>
    <t>7410 Kontingenter, ikke fradrag</t>
  </si>
  <si>
    <t>7770 Bank og kortgebyrer</t>
  </si>
  <si>
    <t>7790 Diverse kostnader</t>
  </si>
  <si>
    <t>7798 Annen kostnad, fradragsberettiget</t>
  </si>
  <si>
    <t>7830 Konstaterte tap på fordringer</t>
  </si>
  <si>
    <t>Driftsresultat</t>
  </si>
  <si>
    <t>Finansielle poster</t>
  </si>
  <si>
    <t>8040 Renteinntekt tilbakebetalt skatt, skattefri</t>
  </si>
  <si>
    <t>8051 Renteinntekt bankinnskudd</t>
  </si>
  <si>
    <t>Ordinært resultat før skatt</t>
  </si>
  <si>
    <t>Ordinært resultat</t>
  </si>
  <si>
    <t>Årsresultat</t>
  </si>
  <si>
    <t>REGNSKAP 2020</t>
  </si>
  <si>
    <t>REGNSKAP 2019</t>
  </si>
  <si>
    <t>BUDSJETT 2019</t>
  </si>
  <si>
    <t>BUDSJETT 2020</t>
  </si>
  <si>
    <t>BUDSJETT 2021</t>
  </si>
  <si>
    <t>3490 Viderefakturering av utgifter</t>
  </si>
  <si>
    <t>6010 Avskrivninger transp.midler, maskiner og inventar</t>
  </si>
  <si>
    <t>6351 Vedlikehold lokaler sportslig drift</t>
  </si>
  <si>
    <t>6540 Inventar (Res)</t>
  </si>
  <si>
    <t>6570 Arbeidsklær og verneutstyr</t>
  </si>
  <si>
    <t>REGNSKAP 2021</t>
  </si>
  <si>
    <t>BUDSJETT 2022</t>
  </si>
  <si>
    <t>8300 Betalbar skatt</t>
  </si>
  <si>
    <t>Sum driftsinntekter</t>
  </si>
  <si>
    <t>Sum driftsutgifter</t>
  </si>
  <si>
    <t>REGNSKAP 2022</t>
  </si>
  <si>
    <t>BUDSJETT 2023</t>
  </si>
  <si>
    <t>3690 Forskuddsbetalt leieinntekt klubbhus</t>
  </si>
  <si>
    <t>6341 Strømstøtte</t>
  </si>
  <si>
    <t>6705 Renskapshonorar</t>
  </si>
  <si>
    <t>6860 Møte, kurs, oppdaterin</t>
  </si>
  <si>
    <t>7430 gave, ikke fradragsberettiget</t>
  </si>
  <si>
    <t>7500 Forsikringspremie</t>
  </si>
  <si>
    <t>8070 Annen finansinntekt</t>
  </si>
  <si>
    <t>155 renter leerandørgjeld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</si>
</sst>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kr&quot;\ * #,##0.00_-;\-&quot;kr&quot;\ * #,##0.00_-;_-&quot;kr&quot;\ * &quot;-&quot;??_-;_-@_-"/>
    <numFmt numFmtId="164" formatCode="_-* #,##0_-;\-* #,##0_-;_-* &quot;-&quot;??_-;_-@_-"/>
    <numFmt numFmtId="165" formatCode="_-* #,##0.00_-;\-* #,##0.00_-;_-* &quot;-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16" fillId="33" borderId="0" xfId="0" applyFont="1" applyFill="1"/>
    <xf numFmtId="3" fontId="16" fillId="33" borderId="0" xfId="0" applyNumberFormat="1" applyFont="1" applyFill="1"/>
    <xf numFmtId="3" fontId="0" fillId="33" borderId="0" xfId="0" applyNumberFormat="1" applyFill="1"/>
    <xf numFmtId="0" fontId="16" fillId="34" borderId="0" xfId="0" applyFont="1" applyFill="1"/>
    <xf numFmtId="3" fontId="16" fillId="34" borderId="0" xfId="0" applyNumberFormat="1" applyFont="1" applyFill="1"/>
    <xf numFmtId="3" fontId="0" fillId="34" borderId="0" xfId="0" applyNumberFormat="1" applyFill="1"/>
    <xf numFmtId="3" fontId="16" fillId="35" borderId="0" xfId="0" applyNumberFormat="1" applyFont="1" applyFill="1"/>
    <xf numFmtId="3" fontId="0" fillId="35" borderId="0" xfId="0" applyNumberFormat="1" applyFill="1"/>
    <xf numFmtId="3" fontId="16" fillId="0" borderId="0" xfId="0" applyNumberFormat="1" applyFont="1"/>
    <xf numFmtId="3" fontId="0" fillId="0" borderId="0" xfId="0" applyNumberFormat="1"/>
    <xf numFmtId="0" fontId="16" fillId="0" borderId="0" xfId="0" quotePrefix="1" applyFont="1"/>
    <xf numFmtId="3" fontId="16" fillId="0" borderId="0" xfId="0" applyNumberFormat="1" applyFont="1" applyAlignment="1">
      <alignment horizontal="left"/>
    </xf>
    <xf numFmtId="3" fontId="16" fillId="35" borderId="0" xfId="0" applyNumberFormat="1" applyFont="1" applyFill="1" applyAlignment="1">
      <alignment horizontal="right"/>
    </xf>
    <xf numFmtId="0" fontId="16" fillId="36" borderId="0" xfId="0" applyFont="1" applyFill="1"/>
    <xf numFmtId="3" fontId="0" fillId="36" borderId="0" xfId="0" applyNumberFormat="1" applyFill="1"/>
    <xf numFmtId="3" fontId="16" fillId="36" borderId="0" xfId="0" applyNumberFormat="1" applyFont="1" applyFill="1"/>
    <xf numFmtId="0" fontId="16" fillId="35" borderId="0" xfId="0" applyFont="1" applyFill="1"/>
    <xf numFmtId="164" fontId="0" fillId="35" borderId="0" xfId="0" applyNumberFormat="1" applyFill="1"/>
    <xf numFmtId="0" fontId="0" fillId="35" borderId="0" xfId="0" applyFill="1"/>
    <xf numFmtId="165" fontId="0" fillId="35" borderId="0" xfId="42" applyNumberFormat="1" applyFont="1" applyFill="1"/>
    <xf numFmtId="164" fontId="16" fillId="35" borderId="10" xfId="0" applyNumberFormat="1" applyFont="1" applyFill="1" applyBorder="1"/>
    <xf numFmtId="41" fontId="0" fillId="35" borderId="0" xfId="42" applyNumberFormat="1" applyFont="1" applyFill="1" applyAlignment="1"/>
    <xf numFmtId="41" fontId="0" fillId="35" borderId="0" xfId="0" applyNumberFormat="1" applyFill="1"/>
    <xf numFmtId="41" fontId="16" fillId="35" borderId="0" xfId="0" applyNumberFormat="1" applyFont="1" applyFill="1"/>
    <xf numFmtId="0" fontId="16" fillId="0" borderId="10" xfId="0" applyFont="1" applyBorder="1"/>
    <xf numFmtId="3" fontId="16" fillId="35" borderId="10" xfId="0" applyNumberFormat="1" applyFont="1" applyFill="1" applyBorder="1"/>
    <xf numFmtId="3" fontId="16" fillId="36" borderId="10" xfId="0" applyNumberFormat="1" applyFont="1" applyFill="1" applyBorder="1"/>
    <xf numFmtId="3" fontId="16" fillId="33" borderId="10" xfId="0" applyNumberFormat="1" applyFont="1" applyFill="1" applyBorder="1"/>
    <xf numFmtId="3" fontId="16" fillId="34" borderId="10" xfId="0" applyNumberFormat="1" applyFont="1" applyFill="1" applyBorder="1"/>
    <xf numFmtId="41" fontId="16" fillId="35" borderId="10" xfId="42" applyNumberFormat="1" applyFont="1" applyFill="1" applyBorder="1" applyAlignment="1"/>
    <xf numFmtId="0" fontId="0" fillId="0" borderId="0" xfId="0" applyFill="1"/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zoomScale="90" zoomScaleNormal="90" workbookViewId="0">
      <pane ySplit="5" topLeftCell="A63" activePane="bottomLeft" state="frozen"/>
      <selection pane="bottomLeft" activeCell="L69" sqref="L69"/>
    </sheetView>
  </sheetViews>
  <sheetFormatPr defaultColWidth="11.5703125" defaultRowHeight="15" x14ac:dyDescent="0.25"/>
  <cols>
    <col min="1" max="1" width="55.140625" customWidth="1"/>
    <col min="2" max="2" width="20.5703125" style="33" customWidth="1"/>
    <col min="3" max="3" width="16" bestFit="1" customWidth="1"/>
    <col min="4" max="4" width="15.28515625" style="12" bestFit="1" customWidth="1"/>
    <col min="5" max="5" width="11.5703125" customWidth="1"/>
    <col min="6" max="6" width="10.42578125" customWidth="1"/>
    <col min="7" max="7" width="14.5703125" customWidth="1"/>
    <col min="8" max="8" width="14.5703125" bestFit="1" customWidth="1"/>
    <col min="9" max="9" width="14.5703125" customWidth="1"/>
    <col min="10" max="10" width="14.5703125" bestFit="1" customWidth="1"/>
    <col min="11" max="11" width="13.7109375" bestFit="1" customWidth="1"/>
    <col min="12" max="12" width="27.7109375" bestFit="1" customWidth="1"/>
  </cols>
  <sheetData>
    <row r="1" spans="1:11" s="1" customFormat="1" x14ac:dyDescent="0.25">
      <c r="A1" s="1" t="s">
        <v>0</v>
      </c>
      <c r="B1" s="34"/>
      <c r="D1" s="11"/>
    </row>
    <row r="2" spans="1:11" s="1" customFormat="1" x14ac:dyDescent="0.25">
      <c r="A2" s="1" t="s">
        <v>1</v>
      </c>
      <c r="B2" s="34"/>
      <c r="D2" s="11"/>
    </row>
    <row r="3" spans="1:11" s="1" customFormat="1" x14ac:dyDescent="0.25">
      <c r="A3" s="2">
        <v>974478773</v>
      </c>
      <c r="B3" s="35"/>
      <c r="C3" s="2"/>
      <c r="D3" s="14"/>
    </row>
    <row r="4" spans="1:11" s="1" customFormat="1" x14ac:dyDescent="0.25">
      <c r="B4" s="34"/>
      <c r="D4" s="11"/>
    </row>
    <row r="5" spans="1:11" s="1" customFormat="1" x14ac:dyDescent="0.25">
      <c r="B5" s="34" t="s">
        <v>90</v>
      </c>
      <c r="C5" s="19" t="s">
        <v>89</v>
      </c>
      <c r="D5" s="15" t="s">
        <v>85</v>
      </c>
      <c r="E5" s="16" t="s">
        <v>84</v>
      </c>
      <c r="F5" s="16" t="s">
        <v>78</v>
      </c>
      <c r="G5" s="3" t="s">
        <v>74</v>
      </c>
      <c r="H5" s="3" t="s">
        <v>77</v>
      </c>
      <c r="I5" s="6" t="s">
        <v>75</v>
      </c>
      <c r="J5" s="6" t="s">
        <v>76</v>
      </c>
    </row>
    <row r="6" spans="1:11" s="1" customFormat="1" x14ac:dyDescent="0.25">
      <c r="A6" s="1" t="s">
        <v>2</v>
      </c>
      <c r="B6" s="34"/>
      <c r="C6" s="19"/>
      <c r="D6" s="9"/>
      <c r="E6" s="17"/>
      <c r="F6" s="18"/>
      <c r="G6" s="4"/>
      <c r="H6" s="4"/>
      <c r="I6" s="7"/>
      <c r="J6" s="7"/>
      <c r="K6" s="11"/>
    </row>
    <row r="7" spans="1:11" x14ac:dyDescent="0.25">
      <c r="A7" t="s">
        <v>3</v>
      </c>
      <c r="B7" s="33">
        <v>80000</v>
      </c>
      <c r="C7" s="20">
        <v>-77558</v>
      </c>
      <c r="D7" s="10">
        <v>90000</v>
      </c>
      <c r="E7" s="17">
        <v>90745</v>
      </c>
      <c r="F7" s="17">
        <v>70000</v>
      </c>
      <c r="G7" s="5">
        <v>228620</v>
      </c>
      <c r="H7" s="5">
        <v>50000</v>
      </c>
      <c r="I7" s="8">
        <v>74254</v>
      </c>
      <c r="J7" s="8">
        <v>50000</v>
      </c>
      <c r="K7" s="12"/>
    </row>
    <row r="8" spans="1:11" x14ac:dyDescent="0.25">
      <c r="A8" t="s">
        <v>4</v>
      </c>
      <c r="B8" s="33">
        <v>0</v>
      </c>
      <c r="C8" s="20">
        <v>-163500</v>
      </c>
      <c r="D8" s="10"/>
      <c r="E8" s="17">
        <v>2704</v>
      </c>
      <c r="F8" s="17"/>
      <c r="G8" s="5">
        <v>50</v>
      </c>
      <c r="H8" s="5"/>
      <c r="I8" s="8">
        <v>14400</v>
      </c>
      <c r="J8" s="8"/>
      <c r="K8" s="12"/>
    </row>
    <row r="9" spans="1:11" x14ac:dyDescent="0.25">
      <c r="A9" t="s">
        <v>5</v>
      </c>
      <c r="B9" s="33">
        <v>40000</v>
      </c>
      <c r="C9" s="20">
        <v>10500</v>
      </c>
      <c r="D9" s="10">
        <v>40000</v>
      </c>
      <c r="E9" s="17">
        <v>17164</v>
      </c>
      <c r="F9" s="17">
        <v>50000</v>
      </c>
      <c r="G9" s="5">
        <v>4900</v>
      </c>
      <c r="H9" s="5">
        <v>60000</v>
      </c>
      <c r="I9" s="8">
        <v>73150</v>
      </c>
      <c r="J9" s="8">
        <v>50000</v>
      </c>
      <c r="K9" s="12"/>
    </row>
    <row r="10" spans="1:11" x14ac:dyDescent="0.25">
      <c r="A10" t="s">
        <v>6</v>
      </c>
      <c r="C10" s="20"/>
      <c r="D10" s="10"/>
      <c r="E10" s="17">
        <v>30490</v>
      </c>
      <c r="F10" s="17"/>
      <c r="G10" s="5">
        <v>722</v>
      </c>
      <c r="H10" s="5"/>
      <c r="I10" s="8">
        <v>33396</v>
      </c>
      <c r="J10" s="8"/>
      <c r="K10" s="12"/>
    </row>
    <row r="11" spans="1:11" x14ac:dyDescent="0.25">
      <c r="A11" t="s">
        <v>7</v>
      </c>
      <c r="C11" s="20"/>
      <c r="D11" s="10"/>
      <c r="E11" s="17"/>
      <c r="F11" s="17"/>
      <c r="G11" s="5">
        <v>2800</v>
      </c>
      <c r="H11" s="5"/>
      <c r="I11" s="8">
        <v>0</v>
      </c>
      <c r="J11" s="8"/>
      <c r="K11" s="12"/>
    </row>
    <row r="12" spans="1:11" x14ac:dyDescent="0.25">
      <c r="A12" t="s">
        <v>8</v>
      </c>
      <c r="C12" s="20"/>
      <c r="D12" s="10"/>
      <c r="E12" s="17"/>
      <c r="F12" s="17"/>
      <c r="G12" s="5">
        <v>6667</v>
      </c>
      <c r="H12" s="5"/>
      <c r="I12" s="8">
        <v>21000</v>
      </c>
      <c r="J12" s="8"/>
      <c r="K12" s="12"/>
    </row>
    <row r="13" spans="1:11" x14ac:dyDescent="0.25">
      <c r="A13" t="s">
        <v>9</v>
      </c>
      <c r="C13" s="20"/>
      <c r="D13" s="10"/>
      <c r="E13" s="17"/>
      <c r="F13" s="17"/>
      <c r="G13" s="5">
        <v>0</v>
      </c>
      <c r="H13" s="5"/>
      <c r="I13" s="8">
        <v>12500</v>
      </c>
      <c r="J13" s="8"/>
      <c r="K13" s="12"/>
    </row>
    <row r="14" spans="1:11" x14ac:dyDescent="0.25">
      <c r="A14" t="s">
        <v>10</v>
      </c>
      <c r="B14" s="33">
        <v>45000</v>
      </c>
      <c r="C14" s="20">
        <v>-139682</v>
      </c>
      <c r="D14" s="10">
        <v>30000</v>
      </c>
      <c r="E14" s="17">
        <v>17439</v>
      </c>
      <c r="F14" s="17">
        <v>80000</v>
      </c>
      <c r="G14" s="5">
        <v>116209</v>
      </c>
      <c r="H14" s="5">
        <f>70000+100000</f>
        <v>170000</v>
      </c>
      <c r="I14" s="8">
        <v>62840</v>
      </c>
      <c r="J14" s="8">
        <f>60000+100000</f>
        <v>160000</v>
      </c>
      <c r="K14" s="12"/>
    </row>
    <row r="15" spans="1:11" x14ac:dyDescent="0.25">
      <c r="A15" t="s">
        <v>11</v>
      </c>
      <c r="B15" s="33">
        <v>140000</v>
      </c>
      <c r="C15" s="20">
        <v>-137850</v>
      </c>
      <c r="D15" s="10">
        <v>180000</v>
      </c>
      <c r="E15" s="17">
        <v>193700</v>
      </c>
      <c r="F15" s="17">
        <v>150000</v>
      </c>
      <c r="G15" s="5">
        <v>148150</v>
      </c>
      <c r="H15" s="5">
        <v>170000</v>
      </c>
      <c r="I15" s="8">
        <v>157600</v>
      </c>
      <c r="J15" s="8">
        <v>160000</v>
      </c>
      <c r="K15" s="12"/>
    </row>
    <row r="16" spans="1:11" x14ac:dyDescent="0.25">
      <c r="A16" t="s">
        <v>12</v>
      </c>
      <c r="C16" s="20"/>
      <c r="D16" s="10"/>
      <c r="E16" s="17"/>
      <c r="F16" s="17"/>
      <c r="G16" s="5">
        <v>0</v>
      </c>
      <c r="H16" s="5"/>
      <c r="I16" s="8">
        <v>500</v>
      </c>
      <c r="J16" s="8"/>
      <c r="K16" s="12"/>
    </row>
    <row r="17" spans="1:11" x14ac:dyDescent="0.25">
      <c r="A17" t="s">
        <v>13</v>
      </c>
      <c r="C17" s="20"/>
      <c r="D17" s="10"/>
      <c r="E17" s="17">
        <v>600</v>
      </c>
      <c r="F17" s="17"/>
      <c r="G17" s="5">
        <v>36000</v>
      </c>
      <c r="H17" s="5">
        <v>25000</v>
      </c>
      <c r="I17" s="8">
        <v>42800</v>
      </c>
      <c r="J17" s="8">
        <v>25000</v>
      </c>
      <c r="K17" s="12"/>
    </row>
    <row r="18" spans="1:11" x14ac:dyDescent="0.25">
      <c r="A18" t="s">
        <v>14</v>
      </c>
      <c r="B18" s="33">
        <v>20000</v>
      </c>
      <c r="C18" s="20">
        <v>-11466.98</v>
      </c>
      <c r="D18" s="10">
        <v>30000</v>
      </c>
      <c r="E18" s="17">
        <v>30060</v>
      </c>
      <c r="F18" s="17">
        <v>2500</v>
      </c>
      <c r="G18" s="5">
        <v>2900</v>
      </c>
      <c r="H18" s="5">
        <v>50000</v>
      </c>
      <c r="I18" s="8">
        <v>78939.14</v>
      </c>
      <c r="J18" s="8">
        <v>200000</v>
      </c>
      <c r="K18" s="12"/>
    </row>
    <row r="19" spans="1:11" x14ac:dyDescent="0.25">
      <c r="A19" t="s">
        <v>15</v>
      </c>
      <c r="B19" s="33">
        <v>50000</v>
      </c>
      <c r="C19" s="20">
        <v>-55135</v>
      </c>
      <c r="D19" s="10">
        <v>30000</v>
      </c>
      <c r="E19" s="17">
        <v>28871</v>
      </c>
      <c r="F19" s="17"/>
      <c r="G19" s="5">
        <v>0</v>
      </c>
      <c r="H19" s="5"/>
      <c r="I19" s="8">
        <v>42018</v>
      </c>
      <c r="J19" s="8"/>
      <c r="K19" s="12"/>
    </row>
    <row r="20" spans="1:11" x14ac:dyDescent="0.25">
      <c r="A20" t="s">
        <v>16</v>
      </c>
      <c r="B20" s="33">
        <v>125000</v>
      </c>
      <c r="C20" s="20">
        <v>-127749</v>
      </c>
      <c r="D20" s="10">
        <v>70000</v>
      </c>
      <c r="E20" s="17">
        <v>124119</v>
      </c>
      <c r="F20" s="17">
        <v>70000</v>
      </c>
      <c r="G20" s="5">
        <v>104352</v>
      </c>
      <c r="H20" s="5">
        <v>70000</v>
      </c>
      <c r="I20" s="8">
        <v>0</v>
      </c>
      <c r="J20" s="8">
        <v>70000</v>
      </c>
      <c r="K20" s="12"/>
    </row>
    <row r="21" spans="1:11" x14ac:dyDescent="0.25">
      <c r="A21" t="s">
        <v>17</v>
      </c>
      <c r="B21" s="33">
        <v>35000</v>
      </c>
      <c r="C21" s="20">
        <v>-32032.67</v>
      </c>
      <c r="D21" s="10">
        <v>31500</v>
      </c>
      <c r="E21" s="17">
        <v>33502.660000000003</v>
      </c>
      <c r="F21" s="17">
        <v>10000</v>
      </c>
      <c r="G21" s="5">
        <v>10507.33</v>
      </c>
      <c r="H21" s="5"/>
      <c r="I21" s="8">
        <v>18333.04</v>
      </c>
      <c r="J21" s="8"/>
      <c r="K21" s="12"/>
    </row>
    <row r="22" spans="1:11" x14ac:dyDescent="0.25">
      <c r="A22" t="s">
        <v>79</v>
      </c>
      <c r="C22" s="20"/>
      <c r="D22" s="10"/>
      <c r="E22" s="17">
        <v>16187.5</v>
      </c>
      <c r="F22" s="17"/>
      <c r="G22" s="5"/>
      <c r="H22" s="5"/>
      <c r="I22" s="8"/>
      <c r="J22" s="8"/>
      <c r="K22" s="12"/>
    </row>
    <row r="23" spans="1:11" x14ac:dyDescent="0.25">
      <c r="A23" t="s">
        <v>18</v>
      </c>
      <c r="C23" s="20"/>
      <c r="D23" s="10"/>
      <c r="E23" s="17"/>
      <c r="F23" s="17"/>
      <c r="G23" s="5">
        <v>0</v>
      </c>
      <c r="H23" s="5"/>
      <c r="I23" s="8">
        <v>6650</v>
      </c>
      <c r="J23" s="8"/>
      <c r="K23" s="12"/>
    </row>
    <row r="24" spans="1:11" x14ac:dyDescent="0.25">
      <c r="A24" t="s">
        <v>19</v>
      </c>
      <c r="B24" s="33">
        <v>350000</v>
      </c>
      <c r="C24" s="20">
        <v>-454500</v>
      </c>
      <c r="D24" s="10">
        <v>350000</v>
      </c>
      <c r="E24" s="17">
        <v>379800</v>
      </c>
      <c r="F24" s="17">
        <v>240000</v>
      </c>
      <c r="G24" s="5">
        <v>344000</v>
      </c>
      <c r="H24" s="5">
        <v>275000</v>
      </c>
      <c r="I24" s="8">
        <v>303500</v>
      </c>
      <c r="J24" s="8">
        <v>275000</v>
      </c>
      <c r="K24" s="12"/>
    </row>
    <row r="25" spans="1:11" x14ac:dyDescent="0.25">
      <c r="A25" t="s">
        <v>20</v>
      </c>
      <c r="B25" s="33">
        <v>36000</v>
      </c>
      <c r="C25" s="20">
        <v>-36000</v>
      </c>
      <c r="D25" s="10">
        <v>36000</v>
      </c>
      <c r="E25" s="17">
        <v>36000</v>
      </c>
      <c r="F25" s="17">
        <v>30000</v>
      </c>
      <c r="G25" s="5">
        <v>30000</v>
      </c>
      <c r="H25" s="5">
        <v>30000</v>
      </c>
      <c r="I25" s="8">
        <v>27500</v>
      </c>
      <c r="J25" s="8">
        <v>30000</v>
      </c>
      <c r="K25" s="12"/>
    </row>
    <row r="26" spans="1:11" x14ac:dyDescent="0.25">
      <c r="A26" t="s">
        <v>91</v>
      </c>
      <c r="C26" s="20">
        <v>171000</v>
      </c>
      <c r="D26" s="10"/>
      <c r="E26" s="17"/>
      <c r="F26" s="17"/>
      <c r="G26" s="5"/>
      <c r="H26" s="5"/>
      <c r="I26" s="8"/>
      <c r="J26" s="8"/>
      <c r="K26" s="12"/>
    </row>
    <row r="27" spans="1:11" x14ac:dyDescent="0.25">
      <c r="A27" t="s">
        <v>21</v>
      </c>
      <c r="C27" s="20">
        <v>-41.11</v>
      </c>
      <c r="D27" s="10"/>
      <c r="E27" s="17">
        <v>786.4</v>
      </c>
      <c r="F27" s="17"/>
      <c r="G27" s="5">
        <v>442.12</v>
      </c>
      <c r="H27" s="5"/>
      <c r="I27" s="8">
        <v>600</v>
      </c>
      <c r="J27" s="8"/>
      <c r="K27" s="12"/>
    </row>
    <row r="28" spans="1:11" x14ac:dyDescent="0.25">
      <c r="A28" t="s">
        <v>22</v>
      </c>
      <c r="C28" s="20"/>
      <c r="D28" s="10"/>
      <c r="E28" s="17">
        <v>467</v>
      </c>
      <c r="F28" s="17"/>
      <c r="G28" s="5">
        <v>279</v>
      </c>
      <c r="H28" s="5"/>
      <c r="I28" s="8">
        <v>0</v>
      </c>
      <c r="J28" s="8"/>
      <c r="K28" s="12"/>
    </row>
    <row r="29" spans="1:11" x14ac:dyDescent="0.25">
      <c r="A29" t="s">
        <v>23</v>
      </c>
      <c r="B29" s="33">
        <v>350000</v>
      </c>
      <c r="C29" s="20">
        <v>-256436</v>
      </c>
      <c r="D29" s="10">
        <v>300000</v>
      </c>
      <c r="E29" s="17">
        <v>345436</v>
      </c>
      <c r="F29" s="17">
        <v>250000</v>
      </c>
      <c r="G29" s="5">
        <v>158101</v>
      </c>
      <c r="H29" s="5">
        <v>250000</v>
      </c>
      <c r="I29" s="8">
        <v>213546</v>
      </c>
      <c r="J29" s="8">
        <v>350000</v>
      </c>
      <c r="K29" s="12"/>
    </row>
    <row r="30" spans="1:11" x14ac:dyDescent="0.25">
      <c r="A30" t="s">
        <v>24</v>
      </c>
      <c r="C30" s="20"/>
      <c r="D30" s="10"/>
      <c r="E30" s="17"/>
      <c r="F30" s="17"/>
      <c r="G30" s="5">
        <v>0</v>
      </c>
      <c r="H30" s="5"/>
      <c r="I30" s="8">
        <v>78675</v>
      </c>
      <c r="J30" s="8"/>
      <c r="K30" s="12"/>
    </row>
    <row r="31" spans="1:11" x14ac:dyDescent="0.25">
      <c r="A31" t="s">
        <v>25</v>
      </c>
      <c r="B31" s="33">
        <v>120000</v>
      </c>
      <c r="C31" s="20">
        <v>-119464.7</v>
      </c>
      <c r="D31" s="10">
        <v>70000</v>
      </c>
      <c r="E31" s="17">
        <v>59156.72</v>
      </c>
      <c r="F31" s="17">
        <v>100000</v>
      </c>
      <c r="G31" s="5">
        <v>100880.15</v>
      </c>
      <c r="H31" s="5">
        <v>130000</v>
      </c>
      <c r="I31" s="8">
        <v>125406.48</v>
      </c>
      <c r="J31" s="8">
        <f>100000+30000</f>
        <v>130000</v>
      </c>
      <c r="K31" s="12"/>
    </row>
    <row r="32" spans="1:11" x14ac:dyDescent="0.25">
      <c r="A32" t="s">
        <v>26</v>
      </c>
      <c r="B32" s="33">
        <v>300000</v>
      </c>
      <c r="C32" s="20">
        <v>-12551.06</v>
      </c>
      <c r="D32" s="10">
        <v>170000</v>
      </c>
      <c r="E32" s="17">
        <v>296204</v>
      </c>
      <c r="F32" s="17">
        <v>350000</v>
      </c>
      <c r="G32" s="5">
        <v>266000</v>
      </c>
      <c r="H32" s="5">
        <v>150000</v>
      </c>
      <c r="I32" s="8">
        <v>338000</v>
      </c>
      <c r="J32" s="8">
        <v>300000</v>
      </c>
      <c r="K32" s="12"/>
    </row>
    <row r="33" spans="1:11" s="1" customFormat="1" x14ac:dyDescent="0.25">
      <c r="A33" s="27" t="s">
        <v>87</v>
      </c>
      <c r="B33" s="36">
        <f>SUM(B6:B32)</f>
        <v>1691000</v>
      </c>
      <c r="C33" s="23">
        <f>SUM(C6:C32)</f>
        <v>-1442466.52</v>
      </c>
      <c r="D33" s="28">
        <f>SUM(D6:D32)</f>
        <v>1427500</v>
      </c>
      <c r="E33" s="29">
        <f>SUM(E6:E32)</f>
        <v>1703432.28</v>
      </c>
      <c r="F33" s="29">
        <f>SUM(F7:F32)</f>
        <v>1402500</v>
      </c>
      <c r="G33" s="30">
        <v>1561579.6</v>
      </c>
      <c r="H33" s="30">
        <f>SUM(H7:H32)</f>
        <v>1430000</v>
      </c>
      <c r="I33" s="31">
        <v>1725607.66</v>
      </c>
      <c r="J33" s="31">
        <f>SUM(J7:J32)</f>
        <v>1800000</v>
      </c>
      <c r="K33" s="11"/>
    </row>
    <row r="34" spans="1:11" s="1" customFormat="1" x14ac:dyDescent="0.25">
      <c r="A34"/>
      <c r="B34" s="33"/>
      <c r="C34" s="21"/>
      <c r="D34" s="10"/>
      <c r="E34" s="17"/>
      <c r="F34" s="17"/>
      <c r="G34" s="5"/>
      <c r="H34" s="5"/>
      <c r="I34" s="8"/>
      <c r="J34" s="8"/>
      <c r="K34" s="11"/>
    </row>
    <row r="35" spans="1:11" x14ac:dyDescent="0.25">
      <c r="A35" s="1" t="s">
        <v>27</v>
      </c>
      <c r="B35" s="34"/>
      <c r="C35" s="19"/>
      <c r="D35" s="9"/>
      <c r="E35" s="17"/>
      <c r="F35" s="18"/>
      <c r="G35" s="4"/>
      <c r="H35" s="4"/>
      <c r="I35" s="7"/>
      <c r="J35" s="7"/>
      <c r="K35" s="12"/>
    </row>
    <row r="36" spans="1:11" x14ac:dyDescent="0.25">
      <c r="A36" t="s">
        <v>28</v>
      </c>
      <c r="C36" s="22"/>
      <c r="D36" s="10"/>
      <c r="E36" s="17"/>
      <c r="F36" s="17"/>
      <c r="G36" s="5">
        <v>61100</v>
      </c>
      <c r="H36" s="5"/>
      <c r="I36" s="8">
        <v>34098</v>
      </c>
      <c r="J36" s="8"/>
      <c r="K36" s="12"/>
    </row>
    <row r="37" spans="1:11" x14ac:dyDescent="0.25">
      <c r="A37" t="s">
        <v>29</v>
      </c>
      <c r="B37" s="33">
        <v>90000</v>
      </c>
      <c r="C37" s="24">
        <v>91680</v>
      </c>
      <c r="D37" s="10">
        <v>60000</v>
      </c>
      <c r="E37" s="17">
        <v>58312</v>
      </c>
      <c r="F37" s="17">
        <v>60000</v>
      </c>
      <c r="G37" s="5">
        <v>45700</v>
      </c>
      <c r="H37" s="5">
        <v>120000</v>
      </c>
      <c r="I37" s="8">
        <v>84588</v>
      </c>
      <c r="J37" s="8">
        <v>110000</v>
      </c>
      <c r="K37" s="12"/>
    </row>
    <row r="38" spans="1:11" x14ac:dyDescent="0.25">
      <c r="A38" t="s">
        <v>30</v>
      </c>
      <c r="B38" s="33">
        <v>15000</v>
      </c>
      <c r="C38" s="24">
        <v>16300</v>
      </c>
      <c r="D38" s="10">
        <v>15000</v>
      </c>
      <c r="E38" s="17">
        <v>15300</v>
      </c>
      <c r="F38" s="17">
        <v>10000</v>
      </c>
      <c r="G38" s="5">
        <v>11100</v>
      </c>
      <c r="H38" s="5"/>
      <c r="I38" s="8">
        <v>9700</v>
      </c>
      <c r="J38" s="8"/>
      <c r="K38" s="12"/>
    </row>
    <row r="39" spans="1:11" x14ac:dyDescent="0.25">
      <c r="A39" t="s">
        <v>31</v>
      </c>
      <c r="B39" s="33">
        <v>180000</v>
      </c>
      <c r="C39" s="24">
        <v>85200</v>
      </c>
      <c r="D39" s="10">
        <v>180000</v>
      </c>
      <c r="E39" s="17">
        <v>208300</v>
      </c>
      <c r="F39" s="17">
        <v>150000</v>
      </c>
      <c r="G39" s="5">
        <v>0</v>
      </c>
      <c r="H39" s="5">
        <f>100000+50000+75000</f>
        <v>225000</v>
      </c>
      <c r="I39" s="8">
        <v>255392</v>
      </c>
      <c r="J39" s="8">
        <f>135000+45000+75000</f>
        <v>255000</v>
      </c>
      <c r="K39" s="12"/>
    </row>
    <row r="40" spans="1:11" x14ac:dyDescent="0.25">
      <c r="A40" t="s">
        <v>32</v>
      </c>
      <c r="B40" s="33">
        <v>30000</v>
      </c>
      <c r="C40" s="24">
        <v>40180.080000000002</v>
      </c>
      <c r="D40" s="10">
        <v>30000</v>
      </c>
      <c r="E40" s="17">
        <v>41604</v>
      </c>
      <c r="F40" s="17"/>
      <c r="G40" s="5">
        <v>15064</v>
      </c>
      <c r="H40" s="5"/>
      <c r="I40" s="8">
        <v>79240.509999999995</v>
      </c>
      <c r="J40" s="8"/>
      <c r="K40" s="12"/>
    </row>
    <row r="41" spans="1:11" x14ac:dyDescent="0.25">
      <c r="A41" t="s">
        <v>33</v>
      </c>
      <c r="B41" s="33">
        <v>230000</v>
      </c>
      <c r="C41" s="24">
        <v>331732.40999999997</v>
      </c>
      <c r="D41" s="10">
        <v>30000</v>
      </c>
      <c r="E41" s="17">
        <v>28885</v>
      </c>
      <c r="F41" s="17">
        <v>40000</v>
      </c>
      <c r="G41" s="5">
        <v>51784</v>
      </c>
      <c r="H41" s="5">
        <v>10000</v>
      </c>
      <c r="I41" s="8">
        <v>36349.699999999997</v>
      </c>
      <c r="J41" s="8">
        <v>10000</v>
      </c>
      <c r="K41" s="12"/>
    </row>
    <row r="42" spans="1:11" x14ac:dyDescent="0.25">
      <c r="A42" t="s">
        <v>34</v>
      </c>
      <c r="B42" s="33">
        <v>10000</v>
      </c>
      <c r="C42" s="24">
        <v>9291</v>
      </c>
      <c r="D42" s="10">
        <v>13000</v>
      </c>
      <c r="E42" s="17">
        <v>10308</v>
      </c>
      <c r="F42" s="17">
        <v>10000</v>
      </c>
      <c r="G42" s="5">
        <v>7288</v>
      </c>
      <c r="H42" s="5">
        <v>10000</v>
      </c>
      <c r="I42" s="8">
        <v>8521.9</v>
      </c>
      <c r="J42" s="8">
        <v>10000</v>
      </c>
      <c r="K42" s="12"/>
    </row>
    <row r="43" spans="1:11" x14ac:dyDescent="0.25">
      <c r="A43" t="s">
        <v>35</v>
      </c>
      <c r="B43" s="33">
        <v>5000</v>
      </c>
      <c r="C43" s="24"/>
      <c r="D43" s="10">
        <v>5000</v>
      </c>
      <c r="E43" s="17"/>
      <c r="F43" s="17">
        <v>5000</v>
      </c>
      <c r="G43" s="5">
        <v>16503</v>
      </c>
      <c r="H43" s="5">
        <v>7500</v>
      </c>
      <c r="I43" s="8">
        <v>8071.5</v>
      </c>
      <c r="J43" s="8">
        <v>7500</v>
      </c>
      <c r="K43" s="12"/>
    </row>
    <row r="44" spans="1:11" x14ac:dyDescent="0.25">
      <c r="A44" t="s">
        <v>36</v>
      </c>
      <c r="B44" s="33">
        <v>300000</v>
      </c>
      <c r="C44" s="24">
        <v>369571.48</v>
      </c>
      <c r="D44" s="10">
        <v>250000</v>
      </c>
      <c r="E44" s="17">
        <v>302425</v>
      </c>
      <c r="F44" s="17">
        <v>230000</v>
      </c>
      <c r="G44" s="5">
        <v>181873</v>
      </c>
      <c r="H44" s="5">
        <f>10000+10000+250000+10000</f>
        <v>280000</v>
      </c>
      <c r="I44" s="8">
        <v>225439.32</v>
      </c>
      <c r="J44" s="8">
        <f>10000+10000+250000+10000</f>
        <v>280000</v>
      </c>
      <c r="K44" s="12"/>
    </row>
    <row r="45" spans="1:11" x14ac:dyDescent="0.25">
      <c r="A45" t="s">
        <v>37</v>
      </c>
      <c r="B45" s="33">
        <v>30000</v>
      </c>
      <c r="C45" s="24">
        <v>32542.21</v>
      </c>
      <c r="D45" s="10">
        <v>15000</v>
      </c>
      <c r="E45" s="17">
        <v>16152</v>
      </c>
      <c r="F45" s="17">
        <v>60000</v>
      </c>
      <c r="G45" s="5">
        <v>7544</v>
      </c>
      <c r="H45" s="5">
        <f>25000+10000</f>
        <v>35000</v>
      </c>
      <c r="I45" s="8">
        <v>53279.72</v>
      </c>
      <c r="J45" s="8">
        <f>25000+75000</f>
        <v>100000</v>
      </c>
      <c r="K45" s="12"/>
    </row>
    <row r="46" spans="1:11" x14ac:dyDescent="0.25">
      <c r="A46" t="s">
        <v>38</v>
      </c>
      <c r="B46" s="33">
        <v>10000</v>
      </c>
      <c r="C46" s="24"/>
      <c r="D46" s="10">
        <v>48000</v>
      </c>
      <c r="E46" s="17">
        <v>48000</v>
      </c>
      <c r="F46" s="17">
        <v>10000</v>
      </c>
      <c r="G46" s="5">
        <v>0</v>
      </c>
      <c r="H46" s="5"/>
      <c r="I46" s="8">
        <v>8874.5</v>
      </c>
      <c r="J46" s="8"/>
      <c r="K46" s="12"/>
    </row>
    <row r="47" spans="1:11" x14ac:dyDescent="0.25">
      <c r="A47" t="s">
        <v>39</v>
      </c>
      <c r="C47" s="24"/>
      <c r="D47" s="10"/>
      <c r="E47" s="17"/>
      <c r="F47" s="17"/>
      <c r="G47" s="5">
        <v>0</v>
      </c>
      <c r="H47" s="5"/>
      <c r="I47" s="8">
        <v>-85389</v>
      </c>
      <c r="J47" s="8"/>
      <c r="K47" s="12"/>
    </row>
    <row r="48" spans="1:11" x14ac:dyDescent="0.25">
      <c r="A48" t="s">
        <v>40</v>
      </c>
      <c r="B48" s="33">
        <v>2500</v>
      </c>
      <c r="C48" s="24"/>
      <c r="D48" s="10">
        <v>2500</v>
      </c>
      <c r="E48" s="17">
        <v>2244</v>
      </c>
      <c r="F48" s="17">
        <v>2500</v>
      </c>
      <c r="G48" s="5">
        <v>2200</v>
      </c>
      <c r="H48" s="5"/>
      <c r="I48" s="8">
        <v>0</v>
      </c>
      <c r="J48" s="8"/>
      <c r="K48" s="12"/>
    </row>
    <row r="49" spans="1:11" x14ac:dyDescent="0.25">
      <c r="A49" t="s">
        <v>41</v>
      </c>
      <c r="B49" s="33">
        <v>60000</v>
      </c>
      <c r="C49" s="24">
        <v>56936</v>
      </c>
      <c r="D49" s="10">
        <v>60000</v>
      </c>
      <c r="E49" s="17">
        <v>58098</v>
      </c>
      <c r="F49" s="17">
        <v>60000</v>
      </c>
      <c r="G49" s="5">
        <v>59283</v>
      </c>
      <c r="H49" s="5"/>
      <c r="I49" s="8">
        <v>60493</v>
      </c>
      <c r="J49" s="8"/>
      <c r="K49" s="12"/>
    </row>
    <row r="50" spans="1:11" x14ac:dyDescent="0.25">
      <c r="A50" t="s">
        <v>80</v>
      </c>
      <c r="B50" s="33">
        <v>45000</v>
      </c>
      <c r="C50" s="24">
        <v>42447</v>
      </c>
      <c r="D50" s="10">
        <v>55000</v>
      </c>
      <c r="E50" s="17">
        <v>53059</v>
      </c>
      <c r="F50" s="17"/>
      <c r="G50" s="5"/>
      <c r="H50" s="5"/>
      <c r="I50" s="8"/>
      <c r="J50" s="8"/>
      <c r="K50" s="12"/>
    </row>
    <row r="51" spans="1:11" x14ac:dyDescent="0.25">
      <c r="A51" t="s">
        <v>42</v>
      </c>
      <c r="B51" s="33">
        <v>125000</v>
      </c>
      <c r="C51" s="24">
        <v>122458</v>
      </c>
      <c r="D51" s="10">
        <v>170000</v>
      </c>
      <c r="E51" s="17">
        <v>172790</v>
      </c>
      <c r="F51" s="17">
        <v>150000</v>
      </c>
      <c r="G51" s="5">
        <v>146270</v>
      </c>
      <c r="H51" s="5"/>
      <c r="I51" s="8">
        <v>167729</v>
      </c>
      <c r="J51" s="8"/>
      <c r="K51" s="12"/>
    </row>
    <row r="52" spans="1:11" x14ac:dyDescent="0.25">
      <c r="A52" t="s">
        <v>43</v>
      </c>
      <c r="B52" s="33">
        <v>5000</v>
      </c>
      <c r="C52" s="24">
        <v>3814</v>
      </c>
      <c r="D52" s="10">
        <v>5000</v>
      </c>
      <c r="E52" s="17">
        <v>4450</v>
      </c>
      <c r="F52" s="17">
        <v>5000</v>
      </c>
      <c r="G52" s="5">
        <v>5193</v>
      </c>
      <c r="H52" s="5"/>
      <c r="I52" s="8">
        <v>6059</v>
      </c>
      <c r="J52" s="8"/>
      <c r="K52" s="12"/>
    </row>
    <row r="53" spans="1:11" x14ac:dyDescent="0.25">
      <c r="A53" t="s">
        <v>44</v>
      </c>
      <c r="C53" s="24"/>
      <c r="D53" s="10"/>
      <c r="E53" s="17"/>
      <c r="F53" s="17"/>
      <c r="G53" s="5">
        <v>13079</v>
      </c>
      <c r="H53" s="5"/>
      <c r="I53" s="8">
        <v>2182</v>
      </c>
      <c r="J53" s="8"/>
      <c r="K53" s="12"/>
    </row>
    <row r="54" spans="1:11" x14ac:dyDescent="0.25">
      <c r="A54" t="s">
        <v>45</v>
      </c>
      <c r="B54" s="33">
        <v>20000</v>
      </c>
      <c r="C54" s="24">
        <v>19115</v>
      </c>
      <c r="D54" s="10">
        <v>20000</v>
      </c>
      <c r="E54" s="17">
        <v>16495</v>
      </c>
      <c r="F54" s="17">
        <v>20000</v>
      </c>
      <c r="G54" s="5">
        <v>16333</v>
      </c>
      <c r="H54" s="5">
        <v>30000</v>
      </c>
      <c r="I54" s="8">
        <v>15477</v>
      </c>
      <c r="J54" s="8">
        <v>25000</v>
      </c>
      <c r="K54" s="12"/>
    </row>
    <row r="55" spans="1:11" x14ac:dyDescent="0.25">
      <c r="A55" t="s">
        <v>46</v>
      </c>
      <c r="B55" s="33">
        <v>25000</v>
      </c>
      <c r="C55" s="24">
        <v>25628.93</v>
      </c>
      <c r="D55" s="10">
        <v>25000</v>
      </c>
      <c r="E55" s="17">
        <v>21499</v>
      </c>
      <c r="F55" s="17">
        <v>45000</v>
      </c>
      <c r="G55" s="5">
        <v>39002</v>
      </c>
      <c r="H55" s="5">
        <v>45000</v>
      </c>
      <c r="I55" s="8">
        <v>49061.07</v>
      </c>
      <c r="J55" s="8">
        <v>45000</v>
      </c>
      <c r="K55" s="12"/>
    </row>
    <row r="56" spans="1:11" x14ac:dyDescent="0.25">
      <c r="A56" t="s">
        <v>47</v>
      </c>
      <c r="B56" s="33">
        <v>10000</v>
      </c>
      <c r="C56" s="24">
        <v>4482.75</v>
      </c>
      <c r="D56" s="10">
        <v>7000</v>
      </c>
      <c r="E56" s="17">
        <v>10369</v>
      </c>
      <c r="F56" s="17">
        <v>10000</v>
      </c>
      <c r="G56" s="5">
        <v>10730</v>
      </c>
      <c r="H56" s="5">
        <v>7500</v>
      </c>
      <c r="I56" s="8">
        <v>8210</v>
      </c>
      <c r="J56" s="8">
        <v>7500</v>
      </c>
      <c r="K56" s="12"/>
    </row>
    <row r="57" spans="1:11" x14ac:dyDescent="0.25">
      <c r="A57" t="s">
        <v>48</v>
      </c>
      <c r="B57" s="33">
        <v>90000</v>
      </c>
      <c r="C57" s="24">
        <v>131194.54</v>
      </c>
      <c r="D57" s="10">
        <v>55000</v>
      </c>
      <c r="E57" s="17">
        <v>55717</v>
      </c>
      <c r="F57" s="17">
        <v>60000</v>
      </c>
      <c r="G57" s="5">
        <v>40354</v>
      </c>
      <c r="H57" s="5">
        <v>70000</v>
      </c>
      <c r="I57" s="8">
        <v>-61205.14</v>
      </c>
      <c r="J57" s="8">
        <v>70000</v>
      </c>
      <c r="K57" s="12"/>
    </row>
    <row r="58" spans="1:11" x14ac:dyDescent="0.25">
      <c r="A58" t="s">
        <v>92</v>
      </c>
      <c r="C58" s="24">
        <v>-36227.18</v>
      </c>
      <c r="D58" s="10"/>
      <c r="E58" s="17"/>
      <c r="F58" s="17"/>
      <c r="G58" s="5"/>
      <c r="H58" s="5"/>
      <c r="I58" s="8"/>
      <c r="J58" s="8"/>
      <c r="K58" s="12"/>
    </row>
    <row r="59" spans="1:11" x14ac:dyDescent="0.25">
      <c r="A59" t="s">
        <v>49</v>
      </c>
      <c r="B59" s="33">
        <v>10000</v>
      </c>
      <c r="C59" s="24">
        <v>27576.81</v>
      </c>
      <c r="D59" s="10">
        <v>200000</v>
      </c>
      <c r="E59" s="17">
        <v>56294</v>
      </c>
      <c r="F59" s="17">
        <f>280000+30000</f>
        <v>310000</v>
      </c>
      <c r="G59" s="5">
        <v>64821</v>
      </c>
      <c r="H59" s="5">
        <v>150000</v>
      </c>
      <c r="I59" s="8">
        <v>202921.56</v>
      </c>
      <c r="J59" s="8">
        <v>200000</v>
      </c>
      <c r="K59" s="12"/>
    </row>
    <row r="60" spans="1:11" x14ac:dyDescent="0.25">
      <c r="A60" t="s">
        <v>81</v>
      </c>
      <c r="C60" s="24"/>
      <c r="D60" s="10">
        <v>10000</v>
      </c>
      <c r="E60" s="17">
        <v>21088</v>
      </c>
      <c r="F60" s="17"/>
      <c r="G60" s="5"/>
      <c r="H60" s="5"/>
      <c r="I60" s="8"/>
      <c r="J60" s="8"/>
      <c r="K60" s="12"/>
    </row>
    <row r="61" spans="1:11" x14ac:dyDescent="0.25">
      <c r="A61" t="s">
        <v>50</v>
      </c>
      <c r="B61" s="33">
        <v>30000</v>
      </c>
      <c r="C61" s="24">
        <v>28668</v>
      </c>
      <c r="D61" s="10">
        <v>55000</v>
      </c>
      <c r="E61" s="17">
        <v>53449</v>
      </c>
      <c r="F61" s="17">
        <v>50000</v>
      </c>
      <c r="G61" s="5">
        <v>51110</v>
      </c>
      <c r="H61" s="5">
        <v>50000</v>
      </c>
      <c r="I61" s="8">
        <v>48571</v>
      </c>
      <c r="J61" s="8">
        <v>50000</v>
      </c>
      <c r="K61" s="12"/>
    </row>
    <row r="62" spans="1:11" x14ac:dyDescent="0.25">
      <c r="A62" t="s">
        <v>51</v>
      </c>
      <c r="B62" s="33">
        <v>40000</v>
      </c>
      <c r="C62" s="24">
        <v>71413</v>
      </c>
      <c r="D62" s="10">
        <v>20000</v>
      </c>
      <c r="E62" s="17">
        <v>22022</v>
      </c>
      <c r="F62" s="17">
        <v>20000</v>
      </c>
      <c r="G62" s="5">
        <v>14083</v>
      </c>
      <c r="H62" s="5">
        <v>20000</v>
      </c>
      <c r="I62" s="8">
        <v>16344</v>
      </c>
      <c r="J62" s="8">
        <v>20000</v>
      </c>
      <c r="K62" s="12"/>
    </row>
    <row r="63" spans="1:11" x14ac:dyDescent="0.25">
      <c r="A63" t="s">
        <v>52</v>
      </c>
      <c r="B63" s="33">
        <v>15000</v>
      </c>
      <c r="C63" s="24"/>
      <c r="D63" s="10">
        <v>15000</v>
      </c>
      <c r="E63" s="17"/>
      <c r="F63" s="17">
        <v>15000</v>
      </c>
      <c r="G63" s="5">
        <v>0</v>
      </c>
      <c r="H63" s="5">
        <v>25000</v>
      </c>
      <c r="I63" s="8">
        <v>25899.98</v>
      </c>
      <c r="J63" s="8">
        <v>50000</v>
      </c>
      <c r="K63" s="12"/>
    </row>
    <row r="64" spans="1:11" x14ac:dyDescent="0.25">
      <c r="A64" t="s">
        <v>53</v>
      </c>
      <c r="C64" s="24"/>
      <c r="D64" s="10"/>
      <c r="E64" s="17"/>
      <c r="F64" s="17"/>
      <c r="G64" s="5">
        <v>0</v>
      </c>
      <c r="H64" s="5"/>
      <c r="I64" s="8">
        <v>2000</v>
      </c>
      <c r="J64" s="8"/>
      <c r="K64" s="12"/>
    </row>
    <row r="65" spans="1:11" x14ac:dyDescent="0.25">
      <c r="A65" t="s">
        <v>82</v>
      </c>
      <c r="B65" s="33">
        <v>10000</v>
      </c>
      <c r="C65" s="24">
        <v>9823</v>
      </c>
      <c r="D65" s="10"/>
      <c r="E65" s="17">
        <v>838</v>
      </c>
      <c r="F65" s="17"/>
      <c r="G65" s="5"/>
      <c r="H65" s="5"/>
      <c r="I65" s="8"/>
      <c r="J65" s="8"/>
      <c r="K65" s="12"/>
    </row>
    <row r="66" spans="1:11" x14ac:dyDescent="0.25">
      <c r="A66" t="s">
        <v>54</v>
      </c>
      <c r="C66" s="24"/>
      <c r="D66" s="10"/>
      <c r="E66" s="17">
        <v>10730</v>
      </c>
      <c r="F66" s="17"/>
      <c r="G66" s="5">
        <v>9055</v>
      </c>
      <c r="H66" s="5"/>
      <c r="I66" s="8">
        <v>0</v>
      </c>
      <c r="J66" s="8"/>
      <c r="K66" s="12"/>
    </row>
    <row r="67" spans="1:11" x14ac:dyDescent="0.25">
      <c r="A67" t="s">
        <v>55</v>
      </c>
      <c r="B67" s="33">
        <v>5000</v>
      </c>
      <c r="C67" s="24">
        <v>29328</v>
      </c>
      <c r="D67" s="10">
        <v>5000</v>
      </c>
      <c r="E67" s="17">
        <v>9286</v>
      </c>
      <c r="F67" s="17">
        <v>3000</v>
      </c>
      <c r="G67" s="5">
        <v>2262</v>
      </c>
      <c r="H67" s="5">
        <v>3000</v>
      </c>
      <c r="I67" s="8">
        <v>30529.27</v>
      </c>
      <c r="J67" s="8">
        <v>3000</v>
      </c>
      <c r="K67" s="12"/>
    </row>
    <row r="68" spans="1:11" x14ac:dyDescent="0.25">
      <c r="A68" t="s">
        <v>83</v>
      </c>
      <c r="C68" s="24"/>
      <c r="D68" s="10"/>
      <c r="E68" s="17">
        <v>20141</v>
      </c>
      <c r="F68" s="17"/>
      <c r="G68" s="5"/>
      <c r="H68" s="5"/>
      <c r="I68" s="8"/>
      <c r="J68" s="8"/>
      <c r="K68" s="12"/>
    </row>
    <row r="69" spans="1:11" x14ac:dyDescent="0.25">
      <c r="A69" t="s">
        <v>56</v>
      </c>
      <c r="B69" s="33">
        <v>20000</v>
      </c>
      <c r="C69" s="24">
        <v>18970.599999999999</v>
      </c>
      <c r="D69" s="10">
        <v>20000</v>
      </c>
      <c r="E69" s="17">
        <v>208227</v>
      </c>
      <c r="F69" s="17">
        <v>50000</v>
      </c>
      <c r="G69" s="5">
        <v>3108</v>
      </c>
      <c r="H69" s="5">
        <v>15000</v>
      </c>
      <c r="I69" s="8">
        <v>82047</v>
      </c>
      <c r="J69" s="8">
        <v>30000</v>
      </c>
      <c r="K69" s="12"/>
    </row>
    <row r="70" spans="1:11" x14ac:dyDescent="0.25">
      <c r="A70" t="s">
        <v>57</v>
      </c>
      <c r="C70" s="24"/>
      <c r="D70" s="10"/>
      <c r="E70" s="17">
        <v>5286</v>
      </c>
      <c r="F70" s="17"/>
      <c r="G70" s="5">
        <v>0</v>
      </c>
      <c r="H70" s="5"/>
      <c r="I70" s="8">
        <v>11599.7</v>
      </c>
      <c r="J70" s="8"/>
      <c r="K70" s="12"/>
    </row>
    <row r="71" spans="1:11" x14ac:dyDescent="0.25">
      <c r="A71" t="s">
        <v>58</v>
      </c>
      <c r="B71" s="33">
        <v>10000</v>
      </c>
      <c r="C71" s="24">
        <v>11200</v>
      </c>
      <c r="D71" s="10"/>
      <c r="E71" s="17">
        <v>2278</v>
      </c>
      <c r="F71" s="17"/>
      <c r="G71" s="5">
        <v>1289</v>
      </c>
      <c r="H71" s="5">
        <v>30000</v>
      </c>
      <c r="I71" s="8">
        <v>14086.41</v>
      </c>
      <c r="J71" s="8">
        <v>30000</v>
      </c>
      <c r="K71" s="12"/>
    </row>
    <row r="72" spans="1:11" x14ac:dyDescent="0.25">
      <c r="A72" t="s">
        <v>59</v>
      </c>
      <c r="B72" s="33">
        <v>20000</v>
      </c>
      <c r="C72" s="24">
        <v>2269.91</v>
      </c>
      <c r="D72" s="10">
        <v>30000</v>
      </c>
      <c r="E72" s="17">
        <v>42154</v>
      </c>
      <c r="F72" s="17"/>
      <c r="G72" s="5">
        <v>6056</v>
      </c>
      <c r="H72" s="5"/>
      <c r="I72" s="8">
        <v>64866.48</v>
      </c>
      <c r="J72" s="8"/>
      <c r="K72" s="12"/>
    </row>
    <row r="73" spans="1:11" x14ac:dyDescent="0.25">
      <c r="A73" t="s">
        <v>93</v>
      </c>
      <c r="B73" s="33">
        <v>36000</v>
      </c>
      <c r="C73" s="24">
        <v>39061</v>
      </c>
      <c r="D73" s="10"/>
      <c r="E73" s="17"/>
      <c r="F73" s="17"/>
      <c r="G73" s="5"/>
      <c r="H73" s="5"/>
      <c r="I73" s="8"/>
      <c r="J73" s="8"/>
      <c r="K73" s="12"/>
    </row>
    <row r="74" spans="1:11" x14ac:dyDescent="0.25">
      <c r="A74" t="s">
        <v>60</v>
      </c>
      <c r="B74" s="33">
        <v>5000</v>
      </c>
      <c r="C74" s="24"/>
      <c r="D74" s="10">
        <v>5000</v>
      </c>
      <c r="E74" s="17">
        <v>5547</v>
      </c>
      <c r="F74" s="17">
        <v>5000</v>
      </c>
      <c r="G74" s="5">
        <v>4491</v>
      </c>
      <c r="H74" s="5">
        <f>5000+1000</f>
        <v>6000</v>
      </c>
      <c r="I74" s="8">
        <v>6665.8</v>
      </c>
      <c r="J74" s="8">
        <f>5000+1000</f>
        <v>6000</v>
      </c>
      <c r="K74" s="12"/>
    </row>
    <row r="75" spans="1:11" x14ac:dyDescent="0.25">
      <c r="A75" t="s">
        <v>61</v>
      </c>
      <c r="B75" s="33">
        <v>10000</v>
      </c>
      <c r="C75" s="24">
        <v>10151.24</v>
      </c>
      <c r="D75" s="10">
        <v>10000</v>
      </c>
      <c r="E75" s="17">
        <v>9179</v>
      </c>
      <c r="F75" s="17">
        <v>10000</v>
      </c>
      <c r="G75" s="5">
        <v>10033</v>
      </c>
      <c r="H75" s="5">
        <v>10000</v>
      </c>
      <c r="I75" s="8">
        <v>10133</v>
      </c>
      <c r="J75" s="8">
        <v>9000</v>
      </c>
      <c r="K75" s="12"/>
    </row>
    <row r="76" spans="1:11" x14ac:dyDescent="0.25">
      <c r="A76" t="s">
        <v>94</v>
      </c>
      <c r="C76" s="24">
        <v>11339</v>
      </c>
      <c r="D76" s="10"/>
      <c r="E76" s="17"/>
      <c r="F76" s="17"/>
      <c r="G76" s="5"/>
      <c r="H76" s="5"/>
      <c r="I76" s="8"/>
      <c r="J76" s="8"/>
      <c r="K76" s="12"/>
    </row>
    <row r="77" spans="1:11" x14ac:dyDescent="0.25">
      <c r="A77" t="s">
        <v>62</v>
      </c>
      <c r="B77" s="33">
        <v>7000</v>
      </c>
      <c r="C77" s="24">
        <v>6800</v>
      </c>
      <c r="D77" s="10">
        <v>5000</v>
      </c>
      <c r="E77" s="17">
        <v>5100</v>
      </c>
      <c r="F77" s="17">
        <v>5000</v>
      </c>
      <c r="G77" s="5">
        <v>5100</v>
      </c>
      <c r="H77" s="5">
        <v>2300</v>
      </c>
      <c r="I77" s="8">
        <v>4260</v>
      </c>
      <c r="J77" s="8">
        <v>2300</v>
      </c>
      <c r="K77" s="12"/>
    </row>
    <row r="78" spans="1:11" x14ac:dyDescent="0.25">
      <c r="A78" t="s">
        <v>95</v>
      </c>
      <c r="B78" s="33">
        <v>3000</v>
      </c>
      <c r="C78" s="24">
        <v>3000</v>
      </c>
      <c r="D78" s="10"/>
      <c r="E78" s="17"/>
      <c r="F78" s="17"/>
      <c r="G78" s="5"/>
      <c r="H78" s="5"/>
      <c r="I78" s="8"/>
      <c r="J78" s="8"/>
      <c r="K78" s="12"/>
    </row>
    <row r="79" spans="1:11" x14ac:dyDescent="0.25">
      <c r="A79" t="s">
        <v>96</v>
      </c>
      <c r="B79" s="33">
        <v>35000</v>
      </c>
      <c r="C79" s="24">
        <v>34053</v>
      </c>
      <c r="D79" s="10"/>
      <c r="E79" s="17"/>
      <c r="F79" s="17"/>
      <c r="G79" s="5"/>
      <c r="H79" s="5"/>
      <c r="I79" s="8"/>
      <c r="J79" s="8"/>
      <c r="K79" s="12"/>
    </row>
    <row r="80" spans="1:11" x14ac:dyDescent="0.25">
      <c r="A80" t="s">
        <v>63</v>
      </c>
      <c r="B80" s="33">
        <v>3000</v>
      </c>
      <c r="C80" s="24">
        <v>2903.8</v>
      </c>
      <c r="D80" s="10">
        <v>7000</v>
      </c>
      <c r="E80" s="17">
        <v>10024</v>
      </c>
      <c r="F80" s="17">
        <v>7000</v>
      </c>
      <c r="G80" s="5">
        <v>7156</v>
      </c>
      <c r="H80" s="5">
        <v>1200</v>
      </c>
      <c r="I80" s="8">
        <v>984.5</v>
      </c>
      <c r="J80" s="8">
        <v>1200</v>
      </c>
      <c r="K80" s="12"/>
    </row>
    <row r="81" spans="1:13" s="1" customFormat="1" x14ac:dyDescent="0.25">
      <c r="A81" t="s">
        <v>64</v>
      </c>
      <c r="B81" s="33">
        <v>1000</v>
      </c>
      <c r="C81" s="24">
        <v>453.37</v>
      </c>
      <c r="D81" s="10"/>
      <c r="E81" s="17"/>
      <c r="F81" s="17"/>
      <c r="G81" s="5">
        <v>1420</v>
      </c>
      <c r="H81" s="5">
        <v>20000</v>
      </c>
      <c r="I81" s="8">
        <v>0</v>
      </c>
      <c r="J81" s="8">
        <v>20000</v>
      </c>
    </row>
    <row r="82" spans="1:13" x14ac:dyDescent="0.25">
      <c r="A82" t="s">
        <v>65</v>
      </c>
      <c r="C82" s="24">
        <v>36.75</v>
      </c>
      <c r="D82" s="10"/>
      <c r="E82" s="17">
        <v>452</v>
      </c>
      <c r="F82" s="17"/>
      <c r="G82" s="5">
        <v>737</v>
      </c>
      <c r="H82" s="5"/>
      <c r="I82" s="8">
        <v>11510.4</v>
      </c>
      <c r="J82" s="8"/>
      <c r="K82" s="12"/>
    </row>
    <row r="83" spans="1:13" x14ac:dyDescent="0.25">
      <c r="A83" t="s">
        <v>66</v>
      </c>
      <c r="C83" s="24"/>
      <c r="D83" s="10"/>
      <c r="E83" s="17"/>
      <c r="F83" s="17"/>
      <c r="G83" s="5">
        <v>2356</v>
      </c>
      <c r="H83" s="5"/>
      <c r="I83" s="8">
        <v>0</v>
      </c>
      <c r="J83" s="8"/>
      <c r="K83" s="12"/>
    </row>
    <row r="84" spans="1:13" s="1" customFormat="1" x14ac:dyDescent="0.25">
      <c r="A84" s="27" t="s">
        <v>88</v>
      </c>
      <c r="B84" s="36">
        <f>SUM(B36:B83)</f>
        <v>1542500</v>
      </c>
      <c r="C84" s="32">
        <f>SUM(C36:C83)</f>
        <v>1653393.7000000002</v>
      </c>
      <c r="D84" s="28">
        <f>SUM(D36:D83)</f>
        <v>1427500</v>
      </c>
      <c r="E84" s="29">
        <f>SUM(E36:E83)</f>
        <v>1606102</v>
      </c>
      <c r="F84" s="29">
        <f>SUM(F36:F83)</f>
        <v>1402500</v>
      </c>
      <c r="G84" s="30">
        <v>913474</v>
      </c>
      <c r="H84" s="30">
        <f>SUM(H36:H83)</f>
        <v>1172500</v>
      </c>
      <c r="I84" s="31">
        <v>1621380.46</v>
      </c>
      <c r="J84" s="31">
        <f>SUM(J36:J83)</f>
        <v>1341500</v>
      </c>
      <c r="K84" s="11"/>
    </row>
    <row r="85" spans="1:13" x14ac:dyDescent="0.25">
      <c r="C85" s="25"/>
      <c r="D85" s="10"/>
      <c r="E85" s="17"/>
      <c r="F85" s="17"/>
      <c r="G85" s="4"/>
      <c r="H85" s="5"/>
      <c r="I85" s="8"/>
      <c r="J85" s="8"/>
      <c r="K85" s="12"/>
    </row>
    <row r="86" spans="1:13" x14ac:dyDescent="0.25">
      <c r="A86" s="1" t="s">
        <v>67</v>
      </c>
      <c r="B86" s="34">
        <f>B33-B84</f>
        <v>148500</v>
      </c>
      <c r="C86" s="26">
        <f>C33+C84</f>
        <v>210927.18000000017</v>
      </c>
      <c r="D86" s="9">
        <f>D33-D84</f>
        <v>0</v>
      </c>
      <c r="E86" s="18">
        <f>E33-E84</f>
        <v>97330.280000000028</v>
      </c>
      <c r="F86" s="18">
        <f>F33-F84</f>
        <v>0</v>
      </c>
      <c r="G86" s="4">
        <v>648105.39</v>
      </c>
      <c r="H86" s="4">
        <f>H33-H84</f>
        <v>257500</v>
      </c>
      <c r="I86" s="7">
        <v>104227.2</v>
      </c>
      <c r="J86" s="7">
        <f>J33-J84</f>
        <v>458500</v>
      </c>
      <c r="K86" s="12"/>
    </row>
    <row r="87" spans="1:13" x14ac:dyDescent="0.25">
      <c r="C87" s="25"/>
      <c r="D87" s="10"/>
      <c r="E87" s="17"/>
      <c r="F87" s="17"/>
      <c r="G87" s="5"/>
      <c r="H87" s="5"/>
      <c r="I87" s="8"/>
      <c r="J87" s="8"/>
      <c r="K87" s="12"/>
    </row>
    <row r="88" spans="1:13" x14ac:dyDescent="0.25">
      <c r="A88" t="s">
        <v>68</v>
      </c>
      <c r="C88" s="25"/>
      <c r="D88" s="10"/>
      <c r="E88" s="17"/>
      <c r="F88" s="17"/>
      <c r="G88" s="5"/>
      <c r="H88" s="5"/>
      <c r="I88" s="8"/>
      <c r="J88" s="8"/>
      <c r="K88" s="12"/>
    </row>
    <row r="89" spans="1:13" x14ac:dyDescent="0.25">
      <c r="A89" t="s">
        <v>69</v>
      </c>
      <c r="C89" s="25"/>
      <c r="D89" s="10"/>
      <c r="E89" s="18"/>
      <c r="F89" s="17"/>
      <c r="G89" s="5">
        <v>0</v>
      </c>
      <c r="H89" s="5"/>
      <c r="I89" s="8">
        <v>899</v>
      </c>
      <c r="J89" s="8"/>
      <c r="K89" s="12"/>
    </row>
    <row r="90" spans="1:13" x14ac:dyDescent="0.25">
      <c r="A90" t="s">
        <v>70</v>
      </c>
      <c r="B90" s="33">
        <v>-500</v>
      </c>
      <c r="C90" s="25">
        <v>-328</v>
      </c>
      <c r="D90" s="10"/>
      <c r="E90" s="17">
        <v>449</v>
      </c>
      <c r="F90" s="17"/>
      <c r="G90" s="5">
        <v>547</v>
      </c>
      <c r="H90" s="5">
        <v>500</v>
      </c>
      <c r="I90" s="8">
        <v>0</v>
      </c>
      <c r="J90" s="8">
        <v>500</v>
      </c>
      <c r="K90" s="12"/>
    </row>
    <row r="91" spans="1:13" x14ac:dyDescent="0.25">
      <c r="A91" t="s">
        <v>97</v>
      </c>
      <c r="B91" s="33">
        <v>-10000</v>
      </c>
      <c r="C91" s="25">
        <v>-10296</v>
      </c>
      <c r="D91" s="10"/>
      <c r="E91" s="17"/>
      <c r="F91" s="17"/>
      <c r="G91" s="5">
        <v>547</v>
      </c>
      <c r="H91" s="5"/>
      <c r="I91" s="8">
        <v>899</v>
      </c>
      <c r="J91" s="8"/>
      <c r="K91" s="12"/>
    </row>
    <row r="92" spans="1:13" x14ac:dyDescent="0.25">
      <c r="A92" t="s">
        <v>98</v>
      </c>
      <c r="C92" s="25">
        <v>166.28</v>
      </c>
      <c r="D92" s="10"/>
      <c r="E92" s="17"/>
      <c r="F92" s="17"/>
      <c r="G92" s="5"/>
      <c r="H92" s="5"/>
      <c r="I92" s="8"/>
      <c r="J92" s="8"/>
      <c r="K92" s="12"/>
    </row>
    <row r="93" spans="1:13" s="1" customFormat="1" x14ac:dyDescent="0.25">
      <c r="A93"/>
      <c r="B93" s="33"/>
      <c r="C93" s="25"/>
      <c r="D93" s="10"/>
      <c r="E93" s="17"/>
      <c r="F93" s="17"/>
      <c r="G93" s="5"/>
      <c r="H93" s="5"/>
      <c r="I93" s="8"/>
      <c r="J93" s="8"/>
      <c r="K93" s="13"/>
      <c r="L93"/>
      <c r="M93"/>
    </row>
    <row r="94" spans="1:13" x14ac:dyDescent="0.25">
      <c r="A94" t="s">
        <v>71</v>
      </c>
      <c r="C94" s="25"/>
      <c r="D94" s="10"/>
      <c r="E94" s="17">
        <v>97780</v>
      </c>
      <c r="F94" s="17"/>
      <c r="G94" s="5">
        <v>648652.39</v>
      </c>
      <c r="H94" s="5"/>
      <c r="I94" s="8">
        <v>105126.2</v>
      </c>
      <c r="J94" s="8"/>
    </row>
    <row r="95" spans="1:13" x14ac:dyDescent="0.25">
      <c r="A95" t="s">
        <v>86</v>
      </c>
      <c r="B95" s="33">
        <v>15000</v>
      </c>
      <c r="C95" s="25">
        <v>15876</v>
      </c>
      <c r="D95" s="10"/>
      <c r="E95" s="17">
        <v>17084</v>
      </c>
      <c r="F95" s="17"/>
      <c r="G95" s="5"/>
      <c r="H95" s="5"/>
      <c r="I95" s="8"/>
      <c r="J95" s="8"/>
    </row>
    <row r="96" spans="1:13" x14ac:dyDescent="0.25">
      <c r="A96" t="s">
        <v>72</v>
      </c>
      <c r="C96" s="25"/>
      <c r="D96" s="10"/>
      <c r="E96" s="17">
        <v>80696</v>
      </c>
      <c r="F96" s="17"/>
      <c r="G96" s="5">
        <v>648652.39</v>
      </c>
      <c r="H96" s="5"/>
      <c r="I96" s="8">
        <v>105126.2</v>
      </c>
      <c r="J96" s="8"/>
    </row>
    <row r="97" spans="1:10" x14ac:dyDescent="0.25">
      <c r="C97" s="25"/>
      <c r="D97" s="10"/>
      <c r="E97" s="17"/>
      <c r="F97" s="17"/>
      <c r="G97" s="5"/>
      <c r="H97" s="5"/>
      <c r="I97" s="8"/>
      <c r="J97" s="8"/>
    </row>
    <row r="98" spans="1:10" x14ac:dyDescent="0.25">
      <c r="A98" s="1" t="s">
        <v>73</v>
      </c>
      <c r="B98" s="34">
        <f>B86+B90+B91+B95</f>
        <v>153000</v>
      </c>
      <c r="C98" s="26">
        <f>C86+C90+C91+C92+C95</f>
        <v>216345.46000000017</v>
      </c>
      <c r="D98" s="9">
        <f>D86+D90</f>
        <v>0</v>
      </c>
      <c r="E98" s="17">
        <v>80696</v>
      </c>
      <c r="F98" s="18">
        <f>F86+F90</f>
        <v>0</v>
      </c>
      <c r="G98" s="4">
        <v>648652.39</v>
      </c>
      <c r="H98" s="4">
        <f>H86+H90</f>
        <v>258000</v>
      </c>
      <c r="I98" s="7">
        <v>105126.2</v>
      </c>
      <c r="J98" s="7">
        <f>J86+J90</f>
        <v>459000</v>
      </c>
    </row>
    <row r="101" spans="1:10" x14ac:dyDescent="0.25">
      <c r="E101" s="1"/>
      <c r="F101" s="1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B611-AC8D-4B02-8BBF-404C65F1DF5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Budsjett 2023 inkl hist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 Fiskerstrand</dc:creator>
  <cp:lastModifiedBy>Riise, Anne Lorgen</cp:lastModifiedBy>
  <dcterms:created xsi:type="dcterms:W3CDTF">2021-03-09T17:42:47Z</dcterms:created>
  <dcterms:modified xsi:type="dcterms:W3CDTF">2023-02-14T20:15:03Z</dcterms:modified>
</cp:coreProperties>
</file>