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nder-my.sharepoint.com/personal/stiek_trondelagfylke_no/Documents/Dokumenter/Vinne IL/2022/"/>
    </mc:Choice>
  </mc:AlternateContent>
  <xr:revisionPtr revIDLastSave="86" documentId="8_{BBEE7493-4008-48B5-A38F-BF715D948235}" xr6:coauthVersionLast="47" xr6:coauthVersionMax="47" xr10:uidLastSave="{90A258A7-06ED-44D6-A1B0-5168CCA640F8}"/>
  <bookViews>
    <workbookView xWindow="-120" yWindow="-120" windowWidth="29040" windowHeight="15840" xr2:uid="{A97D7884-D9FE-4C5B-AACC-8554D692F820}"/>
  </bookViews>
  <sheets>
    <sheet name="Ark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" l="1"/>
  <c r="C20" i="1"/>
  <c r="C17" i="1"/>
  <c r="E18" i="1"/>
  <c r="E23" i="1"/>
  <c r="C18" i="1"/>
  <c r="M11" i="1"/>
  <c r="M4" i="1"/>
  <c r="M8" i="1"/>
  <c r="E12" i="1"/>
  <c r="E6" i="1"/>
  <c r="N16" i="1"/>
  <c r="N6" i="1"/>
  <c r="N11" i="1"/>
  <c r="N8" i="1"/>
  <c r="F6" i="1"/>
  <c r="N12" i="1"/>
  <c r="N18" i="1"/>
  <c r="N23" i="1"/>
  <c r="M12" i="1"/>
  <c r="M18" i="1"/>
  <c r="L12" i="1"/>
  <c r="L18" i="1"/>
  <c r="L23" i="1"/>
  <c r="K12" i="1"/>
  <c r="K18" i="1"/>
  <c r="K23" i="1"/>
  <c r="J12" i="1"/>
  <c r="J18" i="1"/>
  <c r="J23" i="1"/>
  <c r="I12" i="1"/>
  <c r="I18" i="1"/>
  <c r="I23" i="1"/>
  <c r="H12" i="1"/>
  <c r="H18" i="1"/>
  <c r="H23" i="1"/>
  <c r="G12" i="1"/>
  <c r="G18" i="1"/>
  <c r="G23" i="1"/>
  <c r="C23" i="1" s="1"/>
  <c r="F12" i="1"/>
  <c r="F18" i="1"/>
  <c r="F23" i="1"/>
  <c r="D12" i="1"/>
  <c r="D18" i="1"/>
  <c r="D23" i="1"/>
  <c r="C12" i="1"/>
  <c r="D17" i="1"/>
  <c r="D16" i="1"/>
  <c r="C16" i="1"/>
  <c r="D15" i="1"/>
  <c r="C15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Stig Ekker</author>
  </authors>
  <commentList>
    <comment ref="F6" authorId="0" shapeId="0" xr:uid="{046D0410-E06A-46C9-9669-25F9E6825727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Anleggsmidler, lokale aktivitetsmidler, aktivitet og utstyrsmidler, (170129), MVA-kompensasjon (23437), MVA-komp des 21: fordelt på avdelinger (20185)</t>
        </r>
      </text>
    </comment>
    <comment ref="N6" authorId="0" shapeId="0" xr:uid="{100DB1D8-1E69-4283-80C0-B4019B39D4FB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Fordeling mva-komp: 79536</t>
        </r>
      </text>
    </comment>
    <comment ref="N8" authorId="0" shapeId="0" xr:uid="{A97E221A-F126-4F28-98C6-F2C3A98CD261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Spylervæske
Dopapir
Pantedugnad
Dopapir</t>
        </r>
      </text>
    </comment>
    <comment ref="F11" authorId="0" shapeId="0" xr:uid="{A48572A3-1154-4BA7-BDAC-9DAB9FFB9E98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Vaksineringsvakt</t>
        </r>
      </text>
    </comment>
    <comment ref="H11" authorId="0" shapeId="0" xr:uid="{351EA824-322E-4867-849B-3FEEEE91AB31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Overskudd fra Allidrett</t>
        </r>
      </text>
    </comment>
    <comment ref="N11" authorId="0" shapeId="0" xr:uid="{A17121E5-C172-4DBF-A938-BAD59A661DC1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Overskudd fra Allidrett (23978).
Egenandel deltakelse arr (54500)</t>
        </r>
      </text>
    </comment>
    <comment ref="F15" authorId="0" shapeId="0" xr:uid="{FBF283C1-D698-4F48-8F34-1295A4F844EB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Seniorlaget fikk betalt kr 25000 for sitt dugnadsinnsats; det ble inntekt til seniorlaget, men en kostnad til hovedlaget</t>
        </r>
      </text>
    </comment>
    <comment ref="N15" authorId="0" shapeId="0" xr:uid="{4E2DC885-6161-4662-8AD5-118A162DE743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58014: utstryr rekvisitter
195868: varer for videresalg 
10500: Kurs FU
15400rgangskostnader
116707Seriespill, arr,cuper, deltakeravgift
</t>
        </r>
      </text>
    </comment>
    <comment ref="H16" authorId="0" shapeId="0" xr:uid="{871A26E2-1D47-4A95-92C7-B61B75EE134A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Lønn turntrenere</t>
        </r>
      </text>
    </comment>
    <comment ref="K16" authorId="0" shapeId="0" xr:uid="{05F4E680-67EE-4131-B6F8-35AA1697A132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Svømmeinstruktører</t>
        </r>
      </text>
    </comment>
    <comment ref="N16" authorId="0" shapeId="0" xr:uid="{45732A03-8E1F-4D96-88FA-61434BB2F1B8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10000: lønn trener
57502,29 Dommerhonorar 
Gaver/premier: 19694,50
51975,25: Sosialt FU</t>
        </r>
      </text>
    </comment>
    <comment ref="F17" authorId="0" shapeId="0" xr:uid="{7A16D0DB-E1E2-49EA-BD4D-155CE8F49029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lys/varme: 18813
Hjertestarter: 5000
Regnskap: 143688
Datasystem: 27224
Baneleie: 8413
Banekomite: 26505,81
Forsikringer: 18848,91
Gebyr: 7800</t>
        </r>
      </text>
    </comment>
    <comment ref="H17" authorId="0" shapeId="0" xr:uid="{A73E7D0D-7CB4-48B9-B667-99C1A22B2131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Kontingent: 800
Forsikringer: 14250
</t>
        </r>
      </text>
    </comment>
    <comment ref="J17" authorId="0" shapeId="0" xr:uid="{601CC9B3-B396-4C6B-B269-F6D78CFA78D3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Kontingent
</t>
        </r>
      </text>
    </comment>
    <comment ref="N17" authorId="0" shapeId="0" xr:uid="{A40F11AA-9060-41CF-A197-ACC06056FB9A}">
      <text>
        <r>
          <rPr>
            <b/>
            <sz val="9"/>
            <color indexed="81"/>
            <rFont val="Tahoma"/>
            <family val="2"/>
          </rPr>
          <t>Stig Ekker:</t>
        </r>
        <r>
          <rPr>
            <sz val="9"/>
            <color indexed="81"/>
            <rFont val="Tahoma"/>
            <family val="2"/>
          </rPr>
          <t xml:space="preserve">
Baneleie senior: 10493
Baneleie FU: 70770
Møter, kurs FU: 3280
Forsikringer: 30828
Kontingent: 4400</t>
        </r>
      </text>
    </comment>
  </commentList>
</comments>
</file>

<file path=xl/sharedStrings.xml><?xml version="1.0" encoding="utf-8"?>
<sst xmlns="http://schemas.openxmlformats.org/spreadsheetml/2006/main" count="36" uniqueCount="27">
  <si>
    <t>BUDSJETT 2022</t>
  </si>
  <si>
    <t>Hovedlaget</t>
  </si>
  <si>
    <t>Turn</t>
  </si>
  <si>
    <t>Trim og løpegruppe</t>
  </si>
  <si>
    <t>Allidrett</t>
  </si>
  <si>
    <t xml:space="preserve">Fotball </t>
  </si>
  <si>
    <t>Budsjett 2022</t>
  </si>
  <si>
    <t>Totalt 2021</t>
  </si>
  <si>
    <t>Regnskap 2021</t>
  </si>
  <si>
    <t>Driftsinntekter</t>
  </si>
  <si>
    <t>Salgs- og arrangementsinntekter</t>
  </si>
  <si>
    <t>Sponsorinntekter</t>
  </si>
  <si>
    <t>Tilskudd</t>
  </si>
  <si>
    <t>Grasrotandel</t>
  </si>
  <si>
    <t>Bingo og dugnad</t>
  </si>
  <si>
    <t>Medlemskontingent</t>
  </si>
  <si>
    <t>Treningsavgift</t>
  </si>
  <si>
    <t>Andre inntekter</t>
  </si>
  <si>
    <t>Sum driftsinntekter</t>
  </si>
  <si>
    <t>Driftskostnader</t>
  </si>
  <si>
    <t>Kostnader vedr. salg og arrangementer</t>
  </si>
  <si>
    <t>Honorarer/godtgjøresle/sos.kostnader</t>
  </si>
  <si>
    <t>Andre driftsutgifter</t>
  </si>
  <si>
    <t>Sum driftsutgifter</t>
  </si>
  <si>
    <t>Finansinntekt</t>
  </si>
  <si>
    <t>Finanskostnad</t>
  </si>
  <si>
    <t>ÅRSRESULTAT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</si>
</sst>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3" xfId="0" applyFont="1" applyFill="1" applyBorder="1"/>
    <xf numFmtId="0" fontId="4" fillId="0" borderId="3" xfId="0" applyFont="1" applyBorder="1"/>
    <xf numFmtId="0" fontId="3" fillId="2" borderId="4" xfId="0" applyFont="1" applyFill="1" applyBorder="1"/>
    <xf numFmtId="0" fontId="3" fillId="0" borderId="5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/>
    <xf numFmtId="165" fontId="0" fillId="0" borderId="2" xfId="1" applyNumberFormat="1" applyFont="1" applyBorder="1"/>
    <xf numFmtId="165" fontId="0" fillId="0" borderId="1" xfId="1" applyNumberFormat="1" applyFont="1" applyBorder="1"/>
    <xf numFmtId="0" fontId="3" fillId="0" borderId="0" xfId="0" applyFont="1"/>
    <xf numFmtId="165" fontId="0" fillId="0" borderId="0" xfId="1" applyNumberFormat="1" applyFont="1"/>
    <xf numFmtId="165" fontId="0" fillId="0" borderId="6" xfId="1" applyNumberFormat="1" applyFont="1" applyBorder="1"/>
    <xf numFmtId="165" fontId="0" fillId="0" borderId="0" xfId="1" applyNumberFormat="1" applyFont="1" applyBorder="1"/>
    <xf numFmtId="0" fontId="4" fillId="0" borderId="2" xfId="0" applyFont="1" applyBorder="1"/>
    <xf numFmtId="165" fontId="2" fillId="0" borderId="2" xfId="1" applyNumberFormat="1" applyFont="1" applyBorder="1"/>
    <xf numFmtId="165" fontId="2" fillId="0" borderId="7" xfId="1" applyNumberFormat="1" applyFont="1" applyBorder="1"/>
    <xf numFmtId="165" fontId="0" fillId="0" borderId="7" xfId="1" applyNumberFormat="1" applyFont="1" applyBorder="1"/>
    <xf numFmtId="0" fontId="0" fillId="0" borderId="2" xfId="0" applyBorder="1"/>
    <xf numFmtId="0" fontId="0" fillId="0" borderId="6" xfId="0" applyBorder="1"/>
    <xf numFmtId="165" fontId="0" fillId="0" borderId="0" xfId="0" applyNumberFormat="1"/>
    <xf numFmtId="165" fontId="2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43082-EB03-4C79-9842-B17682FD0312}">
  <dimension ref="A1:O32"/>
  <sheetViews>
    <sheetView tabSelected="1" workbookViewId="0"/>
  </sheetViews>
  <sheetFormatPr defaultColWidth="11.42578125" defaultRowHeight="15"/>
  <cols>
    <col min="1" max="1" width="35.7109375" bestFit="1" customWidth="1"/>
    <col min="3" max="3" width="12.85546875" bestFit="1" customWidth="1"/>
    <col min="5" max="5" width="12.85546875" bestFit="1" customWidth="1"/>
    <col min="6" max="6" width="13.85546875" bestFit="1" customWidth="1"/>
    <col min="7" max="7" width="12.85546875" bestFit="1" customWidth="1"/>
    <col min="8" max="8" width="13.85546875" bestFit="1" customWidth="1"/>
    <col min="9" max="9" width="12.85546875" bestFit="1" customWidth="1"/>
    <col min="10" max="10" width="13.85546875" bestFit="1" customWidth="1"/>
    <col min="11" max="11" width="12.85546875" bestFit="1" customWidth="1"/>
    <col min="12" max="12" width="13.85546875" bestFit="1" customWidth="1"/>
    <col min="13" max="13" width="12.85546875" bestFit="1" customWidth="1"/>
    <col min="14" max="14" width="15.7109375" customWidth="1"/>
    <col min="15" max="15" width="13.85546875" bestFit="1" customWidth="1"/>
  </cols>
  <sheetData>
    <row r="1" spans="1:15">
      <c r="A1" s="23" t="s">
        <v>0</v>
      </c>
      <c r="E1" s="21" t="s">
        <v>1</v>
      </c>
      <c r="F1" s="22"/>
      <c r="G1" s="21" t="s">
        <v>2</v>
      </c>
      <c r="H1" s="22"/>
      <c r="I1" s="21" t="s">
        <v>3</v>
      </c>
      <c r="J1" s="22"/>
      <c r="K1" s="21" t="s">
        <v>4</v>
      </c>
      <c r="L1" s="22"/>
      <c r="M1" s="21" t="s">
        <v>5</v>
      </c>
      <c r="N1" s="22"/>
    </row>
    <row r="2" spans="1:15">
      <c r="C2" s="1" t="s">
        <v>6</v>
      </c>
      <c r="D2" s="2" t="s">
        <v>7</v>
      </c>
      <c r="E2" s="3" t="s">
        <v>6</v>
      </c>
      <c r="F2" s="4" t="s">
        <v>8</v>
      </c>
      <c r="G2" s="3" t="s">
        <v>6</v>
      </c>
      <c r="H2" s="4" t="s">
        <v>8</v>
      </c>
      <c r="I2" s="3" t="s">
        <v>6</v>
      </c>
      <c r="J2" s="4" t="s">
        <v>8</v>
      </c>
      <c r="K2" s="3" t="s">
        <v>6</v>
      </c>
      <c r="L2" s="4" t="s">
        <v>8</v>
      </c>
      <c r="M2" s="3" t="s">
        <v>6</v>
      </c>
      <c r="N2" s="4" t="s">
        <v>8</v>
      </c>
      <c r="O2" s="5">
        <v>2020</v>
      </c>
    </row>
    <row r="3" spans="1:15">
      <c r="A3" s="6" t="s">
        <v>9</v>
      </c>
      <c r="B3" s="7"/>
      <c r="C3" s="7"/>
      <c r="D3" s="7"/>
      <c r="E3" s="8"/>
      <c r="F3" s="7"/>
      <c r="G3" s="8"/>
      <c r="H3" s="7"/>
      <c r="I3" s="8"/>
      <c r="J3" s="7"/>
      <c r="K3" s="8"/>
      <c r="L3" s="7"/>
      <c r="M3" s="8"/>
      <c r="N3" s="7"/>
      <c r="O3" s="5"/>
    </row>
    <row r="4" spans="1:15">
      <c r="A4" s="9" t="s">
        <v>10</v>
      </c>
      <c r="B4" s="10"/>
      <c r="C4" s="10">
        <f>E4+G4+I4+K4+M4</f>
        <v>34700</v>
      </c>
      <c r="D4" s="10">
        <f>F4+H4+J4+L4+N4</f>
        <v>18860</v>
      </c>
      <c r="E4" s="11"/>
      <c r="F4" s="10"/>
      <c r="G4" s="11"/>
      <c r="H4" s="10"/>
      <c r="I4" s="11"/>
      <c r="J4" s="12">
        <v>5000</v>
      </c>
      <c r="K4" s="11"/>
      <c r="L4" s="12"/>
      <c r="M4" s="11">
        <f>34700</f>
        <v>34700</v>
      </c>
      <c r="N4" s="12">
        <v>13860</v>
      </c>
      <c r="O4" s="11">
        <v>8920</v>
      </c>
    </row>
    <row r="5" spans="1:15">
      <c r="A5" s="9" t="s">
        <v>11</v>
      </c>
      <c r="B5" s="10"/>
      <c r="C5" s="10">
        <f t="shared" ref="C5:D12" si="0">E5+G5+I5+K5+M5</f>
        <v>125500</v>
      </c>
      <c r="D5" s="10">
        <f t="shared" si="0"/>
        <v>104974</v>
      </c>
      <c r="E5" s="11">
        <v>50000</v>
      </c>
      <c r="F5" s="10">
        <v>15000</v>
      </c>
      <c r="G5" s="11"/>
      <c r="H5" s="10"/>
      <c r="I5" s="11">
        <v>15000</v>
      </c>
      <c r="J5" s="12">
        <v>10000</v>
      </c>
      <c r="K5" s="11"/>
      <c r="L5" s="12"/>
      <c r="M5" s="11">
        <v>60500</v>
      </c>
      <c r="N5" s="12">
        <v>79974</v>
      </c>
      <c r="O5" s="11">
        <v>28636</v>
      </c>
    </row>
    <row r="6" spans="1:15">
      <c r="A6" s="9" t="s">
        <v>12</v>
      </c>
      <c r="B6" s="10"/>
      <c r="C6" s="10">
        <f t="shared" si="0"/>
        <v>288900</v>
      </c>
      <c r="D6" s="10">
        <f t="shared" si="0"/>
        <v>302326</v>
      </c>
      <c r="E6" s="11">
        <f>160000+40000</f>
        <v>200000</v>
      </c>
      <c r="F6" s="10">
        <f>170129+43622.29</f>
        <v>213751.29</v>
      </c>
      <c r="G6" s="11">
        <v>3500</v>
      </c>
      <c r="H6" s="10">
        <v>3629.61</v>
      </c>
      <c r="I6" s="11">
        <v>400</v>
      </c>
      <c r="J6" s="12">
        <v>409.1</v>
      </c>
      <c r="K6" s="11">
        <v>5000</v>
      </c>
      <c r="L6" s="12">
        <v>5000</v>
      </c>
      <c r="M6" s="11">
        <v>80000</v>
      </c>
      <c r="N6" s="12">
        <f>79536</f>
        <v>79536</v>
      </c>
      <c r="O6" s="11">
        <v>446946</v>
      </c>
    </row>
    <row r="7" spans="1:15">
      <c r="A7" s="9" t="s">
        <v>13</v>
      </c>
      <c r="B7" s="10"/>
      <c r="C7" s="10">
        <f t="shared" si="0"/>
        <v>120000</v>
      </c>
      <c r="D7" s="10">
        <f t="shared" si="0"/>
        <v>119773.93</v>
      </c>
      <c r="E7" s="11">
        <v>120000</v>
      </c>
      <c r="F7" s="10">
        <v>119773.93</v>
      </c>
      <c r="G7" s="11"/>
      <c r="H7" s="10"/>
      <c r="I7" s="11"/>
      <c r="J7" s="12"/>
      <c r="K7" s="11"/>
      <c r="L7" s="12"/>
      <c r="M7" s="11"/>
      <c r="N7" s="12"/>
      <c r="O7" s="11"/>
    </row>
    <row r="8" spans="1:15">
      <c r="A8" s="9" t="s">
        <v>14</v>
      </c>
      <c r="B8" s="10"/>
      <c r="C8" s="10">
        <f t="shared" si="0"/>
        <v>531900</v>
      </c>
      <c r="D8" s="10">
        <f t="shared" si="0"/>
        <v>512710</v>
      </c>
      <c r="E8" s="11">
        <v>50000</v>
      </c>
      <c r="F8" s="10">
        <v>26859</v>
      </c>
      <c r="G8" s="11">
        <v>17000</v>
      </c>
      <c r="H8" s="10">
        <v>10626</v>
      </c>
      <c r="I8" s="11">
        <v>10000</v>
      </c>
      <c r="J8" s="12"/>
      <c r="K8" s="11"/>
      <c r="L8" s="12"/>
      <c r="M8" s="11">
        <f>300000+154900</f>
        <v>454900</v>
      </c>
      <c r="N8" s="12">
        <f>87600+313540+13420+60665</f>
        <v>475225</v>
      </c>
      <c r="O8" s="11">
        <v>30873</v>
      </c>
    </row>
    <row r="9" spans="1:15">
      <c r="A9" s="9" t="s">
        <v>15</v>
      </c>
      <c r="B9" s="10"/>
      <c r="C9" s="10">
        <f t="shared" si="0"/>
        <v>85000</v>
      </c>
      <c r="D9" s="10">
        <f t="shared" si="0"/>
        <v>86455</v>
      </c>
      <c r="E9" s="11">
        <v>85000</v>
      </c>
      <c r="F9" s="10">
        <v>86455</v>
      </c>
      <c r="G9" s="11"/>
      <c r="H9" s="10"/>
      <c r="I9" s="11"/>
      <c r="J9" s="12"/>
      <c r="K9" s="11"/>
      <c r="L9" s="12"/>
      <c r="M9" s="11"/>
      <c r="N9" s="12"/>
      <c r="O9" s="11">
        <v>84164</v>
      </c>
    </row>
    <row r="10" spans="1:15">
      <c r="A10" s="9" t="s">
        <v>16</v>
      </c>
      <c r="B10" s="10"/>
      <c r="C10" s="10">
        <f t="shared" si="0"/>
        <v>301900</v>
      </c>
      <c r="D10" s="10">
        <f t="shared" si="0"/>
        <v>159625</v>
      </c>
      <c r="E10" s="11"/>
      <c r="F10" s="10"/>
      <c r="G10" s="11">
        <v>19000</v>
      </c>
      <c r="H10" s="10">
        <v>18400</v>
      </c>
      <c r="I10" s="11"/>
      <c r="J10" s="12"/>
      <c r="K10" s="11">
        <v>60000</v>
      </c>
      <c r="L10" s="12">
        <v>59225</v>
      </c>
      <c r="M10" s="11">
        <v>222900</v>
      </c>
      <c r="N10" s="12">
        <v>82000</v>
      </c>
      <c r="O10" s="11">
        <v>62700</v>
      </c>
    </row>
    <row r="11" spans="1:15">
      <c r="A11" s="9" t="s">
        <v>17</v>
      </c>
      <c r="B11" s="10"/>
      <c r="C11" s="10">
        <f t="shared" si="0"/>
        <v>287550</v>
      </c>
      <c r="D11" s="10">
        <f t="shared" si="0"/>
        <v>137347.5</v>
      </c>
      <c r="E11" s="11"/>
      <c r="F11" s="10">
        <v>2881.5</v>
      </c>
      <c r="G11" s="11">
        <v>22200</v>
      </c>
      <c r="H11" s="10">
        <v>23978</v>
      </c>
      <c r="I11" s="11"/>
      <c r="J11" s="12"/>
      <c r="K11" s="11"/>
      <c r="L11" s="12"/>
      <c r="M11" s="11">
        <f>1000+25000+22200+217150</f>
        <v>265350</v>
      </c>
      <c r="N11" s="12">
        <f>23978+54500+7510+24500</f>
        <v>110488</v>
      </c>
      <c r="O11" s="11">
        <v>364832</v>
      </c>
    </row>
    <row r="12" spans="1:15">
      <c r="A12" s="13" t="s">
        <v>18</v>
      </c>
      <c r="B12" s="7"/>
      <c r="C12" s="14">
        <f t="shared" si="0"/>
        <v>1775450</v>
      </c>
      <c r="D12" s="15">
        <f t="shared" si="0"/>
        <v>1442071.43</v>
      </c>
      <c r="E12" s="7">
        <f>SUM(E5:E11)</f>
        <v>505000</v>
      </c>
      <c r="F12" s="16">
        <f t="shared" ref="F12:N12" si="1">SUM(F3:F11)</f>
        <v>464720.72</v>
      </c>
      <c r="G12" s="7">
        <f t="shared" si="1"/>
        <v>61700</v>
      </c>
      <c r="H12" s="16">
        <f t="shared" si="1"/>
        <v>56633.61</v>
      </c>
      <c r="I12" s="7">
        <f t="shared" si="1"/>
        <v>25400</v>
      </c>
      <c r="J12" s="16">
        <f t="shared" si="1"/>
        <v>15409.1</v>
      </c>
      <c r="K12" s="7">
        <f t="shared" si="1"/>
        <v>65000</v>
      </c>
      <c r="L12" s="16">
        <f t="shared" si="1"/>
        <v>64225</v>
      </c>
      <c r="M12" s="7">
        <f t="shared" si="1"/>
        <v>1118350</v>
      </c>
      <c r="N12" s="7">
        <f t="shared" si="1"/>
        <v>841083</v>
      </c>
      <c r="O12" s="8">
        <v>1027091</v>
      </c>
    </row>
    <row r="13" spans="1:15">
      <c r="A13" s="9"/>
      <c r="B13" s="10"/>
      <c r="C13" s="10"/>
      <c r="D13" s="10"/>
      <c r="E13" s="11"/>
      <c r="F13" s="10"/>
      <c r="G13" s="11"/>
      <c r="H13" s="10"/>
      <c r="I13" s="11"/>
      <c r="J13" s="12"/>
      <c r="K13" s="11"/>
      <c r="L13" s="12"/>
      <c r="M13" s="11"/>
      <c r="N13" s="12"/>
      <c r="O13" s="11"/>
    </row>
    <row r="14" spans="1:15" s="17" customFormat="1">
      <c r="A14" s="13" t="s">
        <v>19</v>
      </c>
      <c r="B14" s="7"/>
      <c r="C14" s="7"/>
      <c r="D14" s="7"/>
      <c r="E14" s="8"/>
      <c r="F14" s="7"/>
      <c r="G14" s="8"/>
      <c r="H14" s="7"/>
      <c r="I14" s="8"/>
      <c r="J14" s="7"/>
      <c r="K14" s="8"/>
      <c r="L14" s="7"/>
      <c r="M14" s="8"/>
      <c r="N14" s="7"/>
      <c r="O14" s="8"/>
    </row>
    <row r="15" spans="1:15">
      <c r="A15" s="9" t="s">
        <v>20</v>
      </c>
      <c r="B15" s="10"/>
      <c r="C15" s="10">
        <f>E15+G15+I15+K15+M15</f>
        <v>647810</v>
      </c>
      <c r="D15" s="10">
        <f>F15+H15+J15+L15+N15</f>
        <v>426899.88</v>
      </c>
      <c r="E15" s="11">
        <v>31500</v>
      </c>
      <c r="F15" s="10">
        <v>28609.599999999999</v>
      </c>
      <c r="G15" s="11">
        <v>7000</v>
      </c>
      <c r="H15" s="10">
        <v>1800</v>
      </c>
      <c r="I15" s="11">
        <v>14000</v>
      </c>
      <c r="J15" s="12"/>
      <c r="K15" s="11"/>
      <c r="L15" s="12"/>
      <c r="M15" s="11">
        <v>595310</v>
      </c>
      <c r="N15" s="12">
        <v>396490.28</v>
      </c>
      <c r="O15" s="11">
        <v>423303</v>
      </c>
    </row>
    <row r="16" spans="1:15">
      <c r="A16" s="9" t="s">
        <v>21</v>
      </c>
      <c r="B16" s="10"/>
      <c r="C16" s="10">
        <f t="shared" ref="C16:D18" si="2">E16+G16+I16+K16+M16</f>
        <v>208800</v>
      </c>
      <c r="D16" s="10">
        <f t="shared" si="2"/>
        <v>165852.04</v>
      </c>
      <c r="E16" s="11">
        <v>5000</v>
      </c>
      <c r="F16" s="10">
        <v>1000</v>
      </c>
      <c r="G16" s="11">
        <v>24000</v>
      </c>
      <c r="H16" s="10">
        <v>22680</v>
      </c>
      <c r="I16" s="11">
        <v>3000</v>
      </c>
      <c r="J16" s="12"/>
      <c r="K16" s="11">
        <v>3000</v>
      </c>
      <c r="L16" s="12">
        <v>3000</v>
      </c>
      <c r="M16" s="11">
        <v>173800</v>
      </c>
      <c r="N16" s="12">
        <f>10000+57502.29+19694.5+51975.25</f>
        <v>139172.04</v>
      </c>
      <c r="O16" s="11">
        <v>112013</v>
      </c>
    </row>
    <row r="17" spans="1:15" ht="14.25" customHeight="1">
      <c r="A17" s="9" t="s">
        <v>22</v>
      </c>
      <c r="B17" s="10"/>
      <c r="C17" s="10">
        <f>E17+G17+I17+K17+M17</f>
        <v>670573.03</v>
      </c>
      <c r="D17" s="10">
        <f t="shared" si="2"/>
        <v>493209.7</v>
      </c>
      <c r="E17" s="11">
        <v>393323.03</v>
      </c>
      <c r="F17" s="10">
        <v>279438.07</v>
      </c>
      <c r="G17" s="11">
        <v>30000</v>
      </c>
      <c r="H17" s="10">
        <v>15756.62</v>
      </c>
      <c r="I17" s="11">
        <v>5000</v>
      </c>
      <c r="J17" s="12">
        <v>4800</v>
      </c>
      <c r="K17" s="11">
        <v>62000</v>
      </c>
      <c r="L17" s="12">
        <v>61225</v>
      </c>
      <c r="M17" s="11">
        <v>180250</v>
      </c>
      <c r="N17" s="12">
        <v>131990.01</v>
      </c>
      <c r="O17" s="11">
        <v>455595</v>
      </c>
    </row>
    <row r="18" spans="1:15" s="17" customFormat="1">
      <c r="A18" s="13" t="s">
        <v>23</v>
      </c>
      <c r="B18" s="7"/>
      <c r="C18" s="14">
        <f t="shared" si="2"/>
        <v>1527183.03</v>
      </c>
      <c r="D18" s="14">
        <f t="shared" si="2"/>
        <v>1085961.6200000001</v>
      </c>
      <c r="E18" s="8">
        <f>SUM(E15:E17)</f>
        <v>429823.03</v>
      </c>
      <c r="F18" s="7">
        <f t="shared" ref="F18:N18" si="3">SUM(F15:F17)</f>
        <v>309047.67</v>
      </c>
      <c r="G18" s="8">
        <f t="shared" si="3"/>
        <v>61000</v>
      </c>
      <c r="H18" s="7">
        <f t="shared" si="3"/>
        <v>40236.620000000003</v>
      </c>
      <c r="I18" s="8">
        <f t="shared" si="3"/>
        <v>22000</v>
      </c>
      <c r="J18" s="7">
        <f t="shared" si="3"/>
        <v>4800</v>
      </c>
      <c r="K18" s="8">
        <f t="shared" si="3"/>
        <v>65000</v>
      </c>
      <c r="L18" s="7">
        <f t="shared" si="3"/>
        <v>64225</v>
      </c>
      <c r="M18" s="8">
        <f t="shared" si="3"/>
        <v>949360</v>
      </c>
      <c r="N18" s="7">
        <f t="shared" si="3"/>
        <v>667652.33000000007</v>
      </c>
      <c r="O18" s="20">
        <v>990911</v>
      </c>
    </row>
    <row r="19" spans="1:15">
      <c r="A19" s="9"/>
      <c r="B19" s="10"/>
      <c r="C19" s="10"/>
      <c r="D19" s="10"/>
      <c r="E19" s="11"/>
      <c r="F19" s="10"/>
      <c r="G19" s="11"/>
      <c r="H19" s="10"/>
      <c r="I19" s="11"/>
      <c r="J19" s="12"/>
      <c r="K19" s="11"/>
      <c r="L19" s="12"/>
      <c r="M19" s="11"/>
      <c r="N19" s="12"/>
      <c r="O19" s="11"/>
    </row>
    <row r="20" spans="1:15">
      <c r="A20" s="9" t="s">
        <v>24</v>
      </c>
      <c r="B20" s="10"/>
      <c r="C20" s="10">
        <f>E20+G20+I20+K20+M20</f>
        <v>-42390</v>
      </c>
      <c r="D20" s="10">
        <v>-277.63</v>
      </c>
      <c r="E20" s="11">
        <v>-42500</v>
      </c>
      <c r="F20" s="10">
        <v>-385.63</v>
      </c>
      <c r="G20" s="11">
        <v>2</v>
      </c>
      <c r="H20" s="10"/>
      <c r="I20" s="11">
        <v>8</v>
      </c>
      <c r="J20" s="12"/>
      <c r="K20" s="11"/>
      <c r="L20" s="12"/>
      <c r="M20" s="11">
        <v>100</v>
      </c>
      <c r="N20" s="12">
        <v>108</v>
      </c>
      <c r="O20" s="11">
        <v>19661</v>
      </c>
    </row>
    <row r="21" spans="1:15">
      <c r="A21" s="9" t="s">
        <v>25</v>
      </c>
      <c r="B21" s="10"/>
      <c r="C21" s="10"/>
      <c r="D21" s="10"/>
      <c r="E21" s="11"/>
      <c r="F21" s="10"/>
      <c r="G21" s="11"/>
      <c r="H21" s="10"/>
      <c r="I21" s="11"/>
      <c r="J21" s="12"/>
      <c r="K21" s="11"/>
      <c r="L21" s="12"/>
      <c r="M21" s="11"/>
      <c r="N21" s="12"/>
      <c r="O21" s="11">
        <v>5822</v>
      </c>
    </row>
    <row r="22" spans="1:15">
      <c r="A22" s="9"/>
      <c r="B22" s="10"/>
      <c r="C22" s="10"/>
      <c r="D22" s="10"/>
      <c r="E22" s="11"/>
      <c r="F22" s="10"/>
      <c r="G22" s="11"/>
      <c r="H22" s="10"/>
      <c r="I22" s="11"/>
      <c r="J22" s="12"/>
      <c r="K22" s="11"/>
      <c r="L22" s="12"/>
      <c r="M22" s="11"/>
      <c r="N22" s="12"/>
      <c r="O22" s="18"/>
    </row>
    <row r="23" spans="1:15">
      <c r="A23" s="13" t="s">
        <v>26</v>
      </c>
      <c r="B23" s="7"/>
      <c r="C23" s="14">
        <f>E23+G23+I23+K23+M23</f>
        <v>214304.96999999997</v>
      </c>
      <c r="D23" s="15">
        <f>D12-D18+D20+D21</f>
        <v>355832.17999999982</v>
      </c>
      <c r="E23" s="7">
        <f>E12-E18+E20-E21</f>
        <v>32676.969999999972</v>
      </c>
      <c r="F23" s="16">
        <f t="shared" ref="E23:N23" si="4">F12-F18+F20+F21</f>
        <v>155287.41999999998</v>
      </c>
      <c r="G23" s="7">
        <f t="shared" si="4"/>
        <v>702</v>
      </c>
      <c r="H23" s="16">
        <f t="shared" si="4"/>
        <v>16396.989999999998</v>
      </c>
      <c r="I23" s="7">
        <f t="shared" si="4"/>
        <v>3408</v>
      </c>
      <c r="J23" s="16">
        <f t="shared" si="4"/>
        <v>10609.1</v>
      </c>
      <c r="K23" s="7">
        <f t="shared" si="4"/>
        <v>0</v>
      </c>
      <c r="L23" s="16">
        <f t="shared" si="4"/>
        <v>0</v>
      </c>
      <c r="M23" s="7">
        <f>174518+3000</f>
        <v>177518</v>
      </c>
      <c r="N23" s="16">
        <f t="shared" si="4"/>
        <v>173538.66999999993</v>
      </c>
      <c r="O23" s="14">
        <v>61664</v>
      </c>
    </row>
    <row r="24" spans="1:15">
      <c r="A24" s="9"/>
      <c r="B24" s="10"/>
      <c r="C24" s="10"/>
      <c r="D24" s="10"/>
      <c r="E24" s="11"/>
      <c r="F24" s="10"/>
      <c r="G24" s="11"/>
      <c r="H24" s="10"/>
      <c r="I24" s="11"/>
      <c r="J24" s="12"/>
      <c r="K24" s="11"/>
      <c r="L24" s="12"/>
      <c r="M24" s="11"/>
      <c r="N24" s="12"/>
    </row>
    <row r="25" spans="1:15">
      <c r="B25" s="10"/>
      <c r="C25" s="10"/>
      <c r="D25" s="10"/>
      <c r="E25" s="11"/>
      <c r="F25" s="10"/>
      <c r="G25" s="11"/>
      <c r="H25" s="10"/>
      <c r="I25" s="11"/>
      <c r="J25" s="12"/>
      <c r="K25" s="11"/>
      <c r="L25" s="12"/>
      <c r="M25" s="11"/>
      <c r="N25" s="12"/>
      <c r="O25" s="19"/>
    </row>
    <row r="26" spans="1:1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9"/>
    </row>
    <row r="27" spans="1:1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32" spans="1:15">
      <c r="O32" s="19"/>
    </row>
  </sheetData>
  <mergeCells count="5"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Stig Ekker</dc:creator>
  <cp:keywords/>
  <dc:description/>
  <cp:lastModifiedBy>Stig Ekker</cp:lastModifiedBy>
  <cp:revision/>
  <dcterms:created xsi:type="dcterms:W3CDTF">2022-02-27T18:18:32Z</dcterms:created>
  <dcterms:modified xsi:type="dcterms:W3CDTF">2022-03-01T20:10:05Z</dcterms:modified>
  <cp:category/>
  <cp:contentStatus/>
</cp:coreProperties>
</file>