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sjett" sheetId="1" r:id="rId4"/>
    <sheet state="visible" name="Kostnader seriespill, lisens og" sheetId="2" r:id="rId5"/>
  </sheets>
  <definedNames/>
  <calcPr/>
</workbook>
</file>

<file path=xl/sharedStrings.xml><?xml version="1.0" encoding="utf-8"?>
<sst xmlns="http://schemas.openxmlformats.org/spreadsheetml/2006/main" count="114" uniqueCount="85">
  <si>
    <t>Budsjett</t>
  </si>
  <si>
    <t xml:space="preserve">År </t>
  </si>
  <si>
    <t>Lag</t>
  </si>
  <si>
    <t>J14</t>
  </si>
  <si>
    <t>Antall spillere</t>
  </si>
  <si>
    <t>Antall betalende spillere</t>
  </si>
  <si>
    <t>2 barn betaler ikke pga økonomiske utfordringer</t>
  </si>
  <si>
    <t>Inntekter</t>
  </si>
  <si>
    <t>antall</t>
  </si>
  <si>
    <t>pris per antall</t>
  </si>
  <si>
    <t>Totalt</t>
  </si>
  <si>
    <t>Kolonne 1</t>
  </si>
  <si>
    <t>Cup 1</t>
  </si>
  <si>
    <t>Cup 2</t>
  </si>
  <si>
    <t>Cup 3</t>
  </si>
  <si>
    <t>Cup 4</t>
  </si>
  <si>
    <t>Cup 5</t>
  </si>
  <si>
    <t>Dugnad Melhus cup</t>
  </si>
  <si>
    <t>Påmeldingsavgift per lag</t>
  </si>
  <si>
    <t>salg av sokker</t>
  </si>
  <si>
    <t>antall lag</t>
  </si>
  <si>
    <t>lagsdugnad 2</t>
  </si>
  <si>
    <t>antall spillere</t>
  </si>
  <si>
    <t>lagsdugnad 3</t>
  </si>
  <si>
    <t>egenandel</t>
  </si>
  <si>
    <t>sponsorer</t>
  </si>
  <si>
    <t>Netto kostnad per cup</t>
  </si>
  <si>
    <t>Lagssavgift (sett sum selv)</t>
  </si>
  <si>
    <t>Sum inntekter</t>
  </si>
  <si>
    <t>Kostnader</t>
  </si>
  <si>
    <t>Kolonne 2</t>
  </si>
  <si>
    <t>Kolonne 3</t>
  </si>
  <si>
    <t>Reisecup</t>
  </si>
  <si>
    <t>Seriespill hentet fra arkfane 2</t>
  </si>
  <si>
    <t>Påmeldingsavgift. To lag</t>
  </si>
  <si>
    <t>Cuper</t>
  </si>
  <si>
    <t>Pris A-kort.</t>
  </si>
  <si>
    <t>treningsklær spillere</t>
  </si>
  <si>
    <t>Sosiale tilstelninger</t>
  </si>
  <si>
    <t>Bøter, overganger etc</t>
  </si>
  <si>
    <t>Netto kostnad Reisecup</t>
  </si>
  <si>
    <t>uforutsett</t>
  </si>
  <si>
    <t>etc</t>
  </si>
  <si>
    <t>Totalkostnad</t>
  </si>
  <si>
    <t>lagsavgift per spiller</t>
  </si>
  <si>
    <t>lagsavgift per betalende spiller</t>
  </si>
  <si>
    <t>Årets resultat (minus er underskudd, positivt er overskudd</t>
  </si>
  <si>
    <t>positivt tall her betyr at du må legge inn noe under treningsavgift for å gå i null eller pluss</t>
  </si>
  <si>
    <t>negativt tall betyr at du går i overskudd</t>
  </si>
  <si>
    <t>lagssaldo/likviditet ved inngangen av året</t>
  </si>
  <si>
    <t>Estimert saldo ved utgangen av året</t>
  </si>
  <si>
    <t>Eksempel Budsjett 2025 for lisens, seriespill og trøndersk mesterskap</t>
  </si>
  <si>
    <t>Priseksempel: 28 spillere. Et 11er lag og et 9er lag i J14</t>
  </si>
  <si>
    <t>Seriespill:</t>
  </si>
  <si>
    <t>11er 1.div</t>
  </si>
  <si>
    <t>1. div har 3 dommere. 1 hoveddommer og 2 assistentdommere</t>
  </si>
  <si>
    <t>Påmelding</t>
  </si>
  <si>
    <t>Pris Seriespill:</t>
  </si>
  <si>
    <t>https://www.fotball.no/kretser/trondelag/om-kretsen/prisliste/lagsavgifter/</t>
  </si>
  <si>
    <t>Dommere</t>
  </si>
  <si>
    <t>Pris kretsdommere: 13 år-&gt;</t>
  </si>
  <si>
    <t>https://www.fotball.no/kretser/trondelag/dommer/nyttig-informasjon/dommersatser/</t>
  </si>
  <si>
    <t>2 * Dommere AD</t>
  </si>
  <si>
    <t>Kjøring (175,-)</t>
  </si>
  <si>
    <t>Pris 3,50 kr pr. km. Estimert 5 mil i snitt pr dommer</t>
  </si>
  <si>
    <t>10 Hjemmekamper</t>
  </si>
  <si>
    <t>Det er ca 10-12 hjemmepkamper iløpet av en sesong</t>
  </si>
  <si>
    <t>Sum</t>
  </si>
  <si>
    <t>9er 2.div</t>
  </si>
  <si>
    <t>2. div har 1 dommer</t>
  </si>
  <si>
    <t>Priser Seriespill:</t>
  </si>
  <si>
    <t>Lisens/Forsikring:</t>
  </si>
  <si>
    <t>260 pr spiller 14 år</t>
  </si>
  <si>
    <t>Pris forsikring</t>
  </si>
  <si>
    <t>https://www.fotball.no/klubb-og-leder/forsikring/fotball-priser/</t>
  </si>
  <si>
    <t xml:space="preserve">TrønderskMesterskap </t>
  </si>
  <si>
    <t>TM har 3 dommere. 1 hoveddommer og 2 assistentdommere. Kan bli en eller to hjemmekamper</t>
  </si>
  <si>
    <t>Pris TM:</t>
  </si>
  <si>
    <t>Domere</t>
  </si>
  <si>
    <t>2*Dommere AD</t>
  </si>
  <si>
    <t>Kjøring</t>
  </si>
  <si>
    <t>Sum Seriepåmelding, TM og lisens:</t>
  </si>
  <si>
    <t>Pr spiller</t>
  </si>
  <si>
    <t>Klubbavgift Melhus Fotball</t>
  </si>
  <si>
    <t>Pr spiller med klubbavgift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</si>
</sst>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6.0"/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  <font>
      <b/>
      <u/>
      <color rgb="FF0000FF"/>
    </font>
    <font>
      <b/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DD9D4"/>
        <bgColor rgb="FFCDD9D4"/>
      </patternFill>
    </fill>
  </fills>
  <borders count="16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CFE2F3"/>
      </left>
      <right style="thin">
        <color rgb="FFCFE2F3"/>
      </right>
      <top style="thin">
        <color rgb="FFCFE2F3"/>
      </top>
      <bottom style="thin">
        <color rgb="FFCFE2F3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CDD9D4"/>
      </right>
      <top style="double">
        <color rgb="FF284E3F"/>
      </top>
      <bottom style="thin">
        <color rgb="FF284E3F"/>
      </bottom>
    </border>
    <border>
      <left style="thin">
        <color rgb="FFCDD9D4"/>
      </left>
      <right style="thin">
        <color rgb="FFCDD9D4"/>
      </right>
      <top style="double">
        <color rgb="FF284E3F"/>
      </top>
      <bottom style="thin">
        <color rgb="FF284E3F"/>
      </bottom>
    </border>
    <border>
      <left style="thin">
        <color rgb="FFCDD9D4"/>
      </left>
      <right style="thin">
        <color rgb="FF284E3F"/>
      </right>
      <top style="double">
        <color rgb="FF284E3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FE2F3"/>
      </left>
      <right style="thin">
        <color rgb="FF284E3F"/>
      </right>
      <top style="thin">
        <color rgb="FFCFE2F3"/>
      </top>
      <bottom style="thin">
        <color rgb="FFCFE2F3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0" xfId="0" applyAlignment="1" applyFont="1">
      <alignment horizontal="right" readingOrder="0"/>
    </xf>
    <xf borderId="1" fillId="0" fontId="2" numFmtId="0" xfId="0" applyAlignment="1" applyBorder="1" applyFont="1">
      <alignment horizontal="left" readingOrder="0" shrinkToFit="0" vertical="center" wrapText="0"/>
    </xf>
    <xf borderId="2" fillId="0" fontId="2" numFmtId="0" xfId="0" applyAlignment="1" applyBorder="1" applyFont="1">
      <alignment horizontal="left" readingOrder="0" shrinkToFit="0" vertical="center" wrapText="0"/>
    </xf>
    <xf borderId="3" fillId="0" fontId="2" numFmtId="0" xfId="0" applyAlignment="1" applyBorder="1" applyFont="1">
      <alignment horizontal="left" readingOrder="0" shrinkToFit="0" vertical="center" wrapText="0"/>
    </xf>
    <xf borderId="1" fillId="0" fontId="2" numFmtId="0" xfId="0" applyAlignment="1" applyBorder="1" applyFont="1">
      <alignment horizontal="left" readingOrder="0" shrinkToFit="0" vertical="center" wrapText="0"/>
    </xf>
    <xf borderId="4" fillId="0" fontId="2" numFmtId="0" xfId="0" applyAlignment="1" applyBorder="1" applyFont="1">
      <alignment readingOrder="0" shrinkToFit="0" vertical="center" wrapText="0"/>
    </xf>
    <xf borderId="5" fillId="2" fontId="2" numFmtId="0" xfId="0" applyAlignment="1" applyBorder="1" applyFont="1">
      <alignment readingOrder="0" shrinkToFit="0" vertical="center" wrapText="0"/>
    </xf>
    <xf borderId="5" fillId="2" fontId="2" numFmtId="0" xfId="0" applyAlignment="1" applyBorder="1" applyFont="1">
      <alignment shrinkToFit="0" vertical="center" wrapText="0"/>
    </xf>
    <xf borderId="6" fillId="0" fontId="2" numFmtId="3" xfId="0" applyAlignment="1" applyBorder="1" applyFont="1" applyNumberFormat="1">
      <alignment shrinkToFit="0" vertical="center" wrapText="0"/>
    </xf>
    <xf borderId="7" fillId="0" fontId="2" numFmtId="0" xfId="0" applyAlignment="1" applyBorder="1" applyFont="1">
      <alignment readingOrder="0" shrinkToFit="0" vertical="center" wrapText="0"/>
    </xf>
    <xf borderId="8" fillId="0" fontId="2" numFmtId="3" xfId="0" applyAlignment="1" applyBorder="1" applyFont="1" applyNumberFormat="1">
      <alignment shrinkToFit="0" vertical="center" wrapText="0"/>
    </xf>
    <xf borderId="9" fillId="3" fontId="2" numFmtId="0" xfId="0" applyAlignment="1" applyBorder="1" applyFill="1" applyFont="1">
      <alignment readingOrder="0" shrinkToFit="0" vertical="center" wrapText="0"/>
    </xf>
    <xf borderId="10" fillId="3" fontId="2" numFmtId="3" xfId="0" applyAlignment="1" applyBorder="1" applyFont="1" applyNumberFormat="1">
      <alignment shrinkToFit="0" vertical="center" wrapText="0"/>
    </xf>
    <xf borderId="11" fillId="3" fontId="2" numFmtId="3" xfId="0" applyAlignment="1" applyBorder="1" applyFont="1" applyNumberFormat="1">
      <alignment shrinkToFit="0" vertical="center" wrapText="0"/>
    </xf>
    <xf borderId="12" fillId="0" fontId="2" numFmtId="0" xfId="0" applyAlignment="1" applyBorder="1" applyFont="1">
      <alignment shrinkToFit="0" vertical="center" wrapText="0"/>
    </xf>
    <xf borderId="13" fillId="0" fontId="2" numFmtId="0" xfId="0" applyAlignment="1" applyBorder="1" applyFont="1">
      <alignment readingOrder="0" shrinkToFit="0" vertical="center" wrapText="0"/>
    </xf>
    <xf borderId="14" fillId="0" fontId="2" numFmtId="3" xfId="0" applyAlignment="1" applyBorder="1" applyFont="1" applyNumberFormat="1">
      <alignment shrinkToFit="0" vertical="center" wrapText="0"/>
    </xf>
    <xf borderId="2" fillId="0" fontId="2" numFmtId="0" xfId="0" applyAlignment="1" applyBorder="1" applyFont="1">
      <alignment horizontal="left" shrinkToFit="0" vertical="center" wrapText="0"/>
    </xf>
    <xf borderId="3" fillId="0" fontId="2" numFmtId="0" xfId="0" applyAlignment="1" applyBorder="1" applyFont="1">
      <alignment horizontal="left" readingOrder="0" shrinkToFit="0" vertical="center" wrapText="0"/>
    </xf>
    <xf borderId="15" fillId="2" fontId="2" numFmtId="0" xfId="0" applyAlignment="1" applyBorder="1" applyFont="1">
      <alignment readingOrder="0" shrinkToFit="0" vertical="center" wrapText="0"/>
    </xf>
    <xf borderId="6" fillId="0" fontId="2" numFmtId="3" xfId="0" applyAlignment="1" applyBorder="1" applyFont="1" applyNumberFormat="1">
      <alignment readingOrder="0" shrinkToFit="0" vertical="center" wrapText="0"/>
    </xf>
    <xf borderId="8" fillId="0" fontId="2" numFmtId="3" xfId="0" applyAlignment="1" applyBorder="1" applyFont="1" applyNumberFormat="1">
      <alignment readingOrder="0" shrinkToFit="0" vertical="center" wrapText="0"/>
    </xf>
    <xf borderId="14" fillId="0" fontId="1" numFmtId="0" xfId="0" applyAlignment="1" applyBorder="1" applyFont="1">
      <alignment readingOrder="0" shrinkToFit="0" vertical="center" wrapText="0"/>
    </xf>
    <xf borderId="14" fillId="0" fontId="1" numFmtId="0" xfId="0" applyAlignment="1" applyBorder="1" applyFont="1">
      <alignment shrinkToFit="0" vertical="center" wrapText="0"/>
    </xf>
    <xf borderId="14" fillId="0" fontId="1" numFmtId="3" xfId="0" applyAlignment="1" applyBorder="1" applyFont="1" applyNumberFormat="1">
      <alignment shrinkToFit="0" vertical="center" wrapText="0"/>
    </xf>
    <xf borderId="0" fillId="0" fontId="2" numFmtId="4" xfId="0" applyFont="1" applyNumberFormat="1"/>
    <xf borderId="0" fillId="0" fontId="2" numFmtId="3" xfId="0" applyFont="1" applyNumberFormat="1"/>
    <xf borderId="14" fillId="0" fontId="2" numFmtId="0" xfId="0" applyAlignment="1" applyBorder="1" applyFont="1">
      <alignment readingOrder="0"/>
    </xf>
    <xf borderId="14" fillId="0" fontId="2" numFmtId="0" xfId="0" applyBorder="1" applyFont="1"/>
    <xf borderId="14" fillId="0" fontId="2" numFmtId="4" xfId="0" applyAlignment="1" applyBorder="1" applyFont="1" applyNumberFormat="1">
      <alignment readingOrder="0"/>
    </xf>
    <xf borderId="14" fillId="0" fontId="1" numFmtId="4" xfId="0" applyBorder="1" applyFont="1" applyNumberForma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0" fontId="2" numFmtId="1" xfId="0" applyFont="1" applyNumberFormat="1"/>
    <xf borderId="0" fillId="0" fontId="1" numFmtId="1" xfId="0" applyFont="1" applyNumberFormat="1"/>
    <xf borderId="0" fillId="0" fontId="4" numFmtId="0" xfId="0" applyFont="1"/>
    <xf borderId="0" fillId="0" fontId="2" numFmtId="1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font/>
      <fill>
        <patternFill patternType="solid">
          <fgColor rgb="FFCDD9D4"/>
          <bgColor rgb="FFCDD9D4"/>
        </patternFill>
      </fill>
      <border/>
    </dxf>
  </dxfs>
  <tableStyles count="4">
    <tableStyle count="3" pivot="0" name="Budsjett-style">
      <tableStyleElement dxfId="1" type="headerRow"/>
      <tableStyleElement dxfId="2" type="firstRowStripe"/>
      <tableStyleElement dxfId="3" type="secondRowStripe"/>
    </tableStyle>
    <tableStyle count="4" pivot="0" name="Budsjett-style 2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Budsjett-style 3">
      <tableStyleElement dxfId="1" type="headerRow"/>
      <tableStyleElement dxfId="2" type="firstRowStripe"/>
      <tableStyleElement dxfId="3" type="secondRowStripe"/>
    </tableStyle>
    <tableStyle count="4" pivot="0" name="Budsjett-style 4">
      <tableStyleElement dxfId="1" type="headerRow"/>
      <tableStyleElement dxfId="2" type="firstRowStripe"/>
      <tableStyleElement dxfId="3" type="secondRowStripe"/>
      <tableStyleElement dxfId="4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8:D16" displayName="Tabell1" name="Tabell1" id="1">
  <tableColumns count="4">
    <tableColumn name="Inntekter" id="1"/>
    <tableColumn name="antall" id="2"/>
    <tableColumn name="pris per antall" id="3"/>
    <tableColumn name="Totalt" id="4"/>
  </tableColumns>
  <tableStyleInfo name="Budsjett-style" showColumnStripes="0" showFirstColumn="1" showLastColumn="1" showRowStripes="1"/>
</table>
</file>

<file path=xl/tables/table2.xml><?xml version="1.0" encoding="utf-8"?>
<table xmlns="http://schemas.openxmlformats.org/spreadsheetml/2006/main" ref="F8:L13" displayName="Tabell2" name="Tabell2" id="2">
  <tableColumns count="7">
    <tableColumn name="Kolonne 1" id="1"/>
    <tableColumn name="Cup 1" id="2"/>
    <tableColumn name="Cup 2" id="3"/>
    <tableColumn name="Cup 3" id="4"/>
    <tableColumn name="Cup 4" id="5"/>
    <tableColumn name="Cup 5" id="6"/>
    <tableColumn name="Totalt" id="7"/>
  </tableColumns>
  <tableStyleInfo name="Budsjett-style 2" showColumnStripes="0" showFirstColumn="1" showLastColumn="1" showRowStripes="1"/>
</table>
</file>

<file path=xl/tables/table3.xml><?xml version="1.0" encoding="utf-8"?>
<table xmlns="http://schemas.openxmlformats.org/spreadsheetml/2006/main" ref="A18:D27" displayName="Tabell3" name="Tabell3" id="3">
  <tableColumns count="4">
    <tableColumn name="Kostnader" id="1"/>
    <tableColumn name="Kolonne 2" id="2"/>
    <tableColumn name="Kolonne 3" id="3"/>
    <tableColumn name="Totalt" id="4"/>
  </tableColumns>
  <tableStyleInfo name="Budsjett-style 3" showColumnStripes="0" showFirstColumn="1" showLastColumn="1" showRowStripes="1"/>
</table>
</file>

<file path=xl/tables/table4.xml><?xml version="1.0" encoding="utf-8"?>
<table xmlns="http://schemas.openxmlformats.org/spreadsheetml/2006/main" ref="F18:G23" displayName="Tabell4" name="Tabell4" id="4">
  <tableColumns count="2">
    <tableColumn name="Reisecup" id="1"/>
    <tableColumn name="Cup 1" id="2"/>
  </tableColumns>
  <tableStyleInfo name="Budsjett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otball.no/kretser/trondelag/om-kretsen/prisliste/lagsavgifter/" TargetMode="External"/><Relationship Id="rId2" Type="http://schemas.openxmlformats.org/officeDocument/2006/relationships/hyperlink" Target="https://www.fotball.no/kretser/trondelag/dommer/nyttig-informasjon/dommersatser/" TargetMode="External"/><Relationship Id="rId3" Type="http://schemas.openxmlformats.org/officeDocument/2006/relationships/hyperlink" Target="https://www.fotball.no/kretser/trondelag/dommer/nyttig-informasjon/dommersatser/" TargetMode="External"/><Relationship Id="rId4" Type="http://schemas.openxmlformats.org/officeDocument/2006/relationships/hyperlink" Target="https://www.fotball.no/kretser/trondelag/om-kretsen/prisliste/lagsavgifter/" TargetMode="External"/><Relationship Id="rId10" Type="http://schemas.openxmlformats.org/officeDocument/2006/relationships/drawing" Target="../drawings/drawing2.xml"/><Relationship Id="rId9" Type="http://schemas.openxmlformats.org/officeDocument/2006/relationships/hyperlink" Target="https://www.fotball.no/kretser/trondelag/dommer/nyttig-informasjon/dommersatser/" TargetMode="External"/><Relationship Id="rId5" Type="http://schemas.openxmlformats.org/officeDocument/2006/relationships/hyperlink" Target="https://www.fotball.no/kretser/trondelag/dommer/nyttig-informasjon/dommersatser/" TargetMode="External"/><Relationship Id="rId6" Type="http://schemas.openxmlformats.org/officeDocument/2006/relationships/hyperlink" Target="https://www.fotball.no/klubb-og-leder/forsikring/fotball-priser/" TargetMode="External"/><Relationship Id="rId7" Type="http://schemas.openxmlformats.org/officeDocument/2006/relationships/hyperlink" Target="https://www.fotball.no/kretser/trondelag/om-kretsen/prisliste/lagsavgifter/" TargetMode="External"/><Relationship Id="rId8" Type="http://schemas.openxmlformats.org/officeDocument/2006/relationships/hyperlink" Target="https://www.fotball.no/kretser/trondelag/dommer/nyttig-informasjon/dommersats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0"/>
    <col customWidth="1" min="3" max="3" width="15.63"/>
    <col customWidth="1" min="5" max="5" width="15.75"/>
    <col customWidth="1" min="6" max="6" width="23.5"/>
  </cols>
  <sheetData>
    <row r="1">
      <c r="A1" s="1" t="s">
        <v>0</v>
      </c>
    </row>
    <row r="2">
      <c r="A2" s="2" t="s">
        <v>1</v>
      </c>
      <c r="B2" s="3">
        <v>2025.0</v>
      </c>
    </row>
    <row r="3">
      <c r="A3" s="2" t="s">
        <v>2</v>
      </c>
      <c r="B3" s="4" t="s">
        <v>3</v>
      </c>
    </row>
    <row r="4">
      <c r="A4" s="2" t="s">
        <v>4</v>
      </c>
      <c r="B4" s="3">
        <v>28.0</v>
      </c>
    </row>
    <row r="5">
      <c r="A5" s="2" t="s">
        <v>5</v>
      </c>
      <c r="B5" s="3">
        <v>26.0</v>
      </c>
      <c r="C5" s="2" t="s">
        <v>6</v>
      </c>
    </row>
    <row r="7">
      <c r="A7" s="2"/>
    </row>
    <row r="8">
      <c r="A8" s="5" t="s">
        <v>7</v>
      </c>
      <c r="B8" s="6" t="s">
        <v>8</v>
      </c>
      <c r="C8" s="6" t="s">
        <v>9</v>
      </c>
      <c r="D8" s="7" t="s">
        <v>10</v>
      </c>
      <c r="F8" s="8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7" t="s">
        <v>10</v>
      </c>
    </row>
    <row r="9">
      <c r="A9" s="9" t="s">
        <v>17</v>
      </c>
      <c r="B9" s="10"/>
      <c r="C9" s="11"/>
      <c r="D9" s="12">
        <f t="shared" ref="D9:D15" si="1">B9*C9</f>
        <v>0</v>
      </c>
      <c r="F9" s="9" t="s">
        <v>18</v>
      </c>
      <c r="G9" s="10">
        <v>1000.0</v>
      </c>
      <c r="H9" s="10">
        <v>1500.0</v>
      </c>
      <c r="I9" s="11"/>
      <c r="J9" s="11"/>
      <c r="K9" s="11"/>
    </row>
    <row r="10">
      <c r="A10" s="13" t="s">
        <v>19</v>
      </c>
      <c r="B10" s="10">
        <v>100.0</v>
      </c>
      <c r="C10" s="10">
        <v>110.0</v>
      </c>
      <c r="D10" s="14">
        <f t="shared" si="1"/>
        <v>11000</v>
      </c>
      <c r="F10" s="13" t="s">
        <v>20</v>
      </c>
      <c r="G10" s="10">
        <v>2.0</v>
      </c>
      <c r="H10" s="10">
        <v>2.0</v>
      </c>
      <c r="I10" s="11"/>
      <c r="J10" s="11"/>
      <c r="K10" s="11"/>
    </row>
    <row r="11">
      <c r="A11" s="9" t="s">
        <v>21</v>
      </c>
      <c r="B11" s="11"/>
      <c r="C11" s="11"/>
      <c r="D11" s="12">
        <f t="shared" si="1"/>
        <v>0</v>
      </c>
      <c r="F11" s="9" t="s">
        <v>22</v>
      </c>
      <c r="G11" s="10">
        <v>15.0</v>
      </c>
      <c r="H11" s="10">
        <v>20.0</v>
      </c>
      <c r="I11" s="11"/>
      <c r="J11" s="11"/>
      <c r="K11" s="11"/>
    </row>
    <row r="12">
      <c r="A12" s="13" t="s">
        <v>23</v>
      </c>
      <c r="B12" s="11"/>
      <c r="C12" s="11"/>
      <c r="D12" s="14">
        <f t="shared" si="1"/>
        <v>0</v>
      </c>
      <c r="F12" s="13" t="s">
        <v>24</v>
      </c>
      <c r="G12" s="10">
        <v>100.0</v>
      </c>
      <c r="H12" s="11"/>
      <c r="I12" s="11"/>
      <c r="J12" s="11"/>
      <c r="K12" s="11"/>
    </row>
    <row r="13">
      <c r="A13" s="9" t="s">
        <v>25</v>
      </c>
      <c r="B13" s="11"/>
      <c r="C13" s="11"/>
      <c r="D13" s="12">
        <f t="shared" si="1"/>
        <v>0</v>
      </c>
      <c r="F13" s="15" t="s">
        <v>26</v>
      </c>
      <c r="G13" s="16">
        <f t="shared" ref="G13:K13" si="2">(G9*G10)-(G11*G12)</f>
        <v>500</v>
      </c>
      <c r="H13" s="16">
        <f t="shared" si="2"/>
        <v>3000</v>
      </c>
      <c r="I13" s="16">
        <f t="shared" si="2"/>
        <v>0</v>
      </c>
      <c r="J13" s="16">
        <f t="shared" si="2"/>
        <v>0</v>
      </c>
      <c r="K13" s="16">
        <f t="shared" si="2"/>
        <v>0</v>
      </c>
      <c r="L13" s="17">
        <f>SUM(G13:K13)</f>
        <v>3500</v>
      </c>
    </row>
    <row r="14">
      <c r="A14" s="13" t="s">
        <v>25</v>
      </c>
      <c r="B14" s="10">
        <v>1.0</v>
      </c>
      <c r="C14" s="10">
        <v>5000.0</v>
      </c>
      <c r="D14" s="14">
        <f t="shared" si="1"/>
        <v>5000</v>
      </c>
    </row>
    <row r="15">
      <c r="A15" s="9" t="s">
        <v>27</v>
      </c>
      <c r="B15" s="18">
        <f>B5</f>
        <v>26</v>
      </c>
      <c r="C15" s="10">
        <v>2000.0</v>
      </c>
      <c r="D15" s="12">
        <f t="shared" si="1"/>
        <v>52000</v>
      </c>
    </row>
    <row r="16">
      <c r="A16" s="19" t="s">
        <v>28</v>
      </c>
      <c r="D16" s="20">
        <f>SUM(D9:D15)</f>
        <v>68000</v>
      </c>
    </row>
    <row r="18">
      <c r="A18" s="5" t="s">
        <v>29</v>
      </c>
      <c r="B18" s="21" t="s">
        <v>30</v>
      </c>
      <c r="C18" s="21" t="s">
        <v>31</v>
      </c>
      <c r="D18" s="22" t="s">
        <v>10</v>
      </c>
      <c r="F18" s="8" t="s">
        <v>32</v>
      </c>
      <c r="G18" s="7" t="s">
        <v>12</v>
      </c>
    </row>
    <row r="19">
      <c r="A19" s="9" t="s">
        <v>33</v>
      </c>
      <c r="D19" s="12">
        <f>'Kostnader seriespill, lisens og'!C35</f>
        <v>39955</v>
      </c>
      <c r="F19" s="9" t="s">
        <v>34</v>
      </c>
      <c r="G19" s="23">
        <v>3900.0</v>
      </c>
    </row>
    <row r="20">
      <c r="A20" s="13" t="s">
        <v>35</v>
      </c>
      <c r="D20" s="14">
        <f>Tabell2[[#TOTALS],[Totalt]]</f>
        <v>3500</v>
      </c>
      <c r="F20" s="13" t="s">
        <v>36</v>
      </c>
      <c r="G20" s="23">
        <v>2150.0</v>
      </c>
    </row>
    <row r="21">
      <c r="A21" s="9" t="s">
        <v>37</v>
      </c>
      <c r="D21" s="24">
        <v>15000.0</v>
      </c>
      <c r="F21" s="9" t="s">
        <v>22</v>
      </c>
      <c r="G21" s="23">
        <v>24.0</v>
      </c>
    </row>
    <row r="22">
      <c r="A22" s="13" t="s">
        <v>38</v>
      </c>
      <c r="D22" s="25">
        <v>5000.0</v>
      </c>
      <c r="F22" s="13" t="s">
        <v>24</v>
      </c>
      <c r="G22" s="23">
        <v>1500.0</v>
      </c>
    </row>
    <row r="23">
      <c r="A23" s="9" t="s">
        <v>39</v>
      </c>
      <c r="D23" s="24">
        <v>2000.0</v>
      </c>
      <c r="F23" s="15" t="s">
        <v>40</v>
      </c>
      <c r="G23" s="17">
        <f>G19+G20*G21-G21*G22</f>
        <v>19500</v>
      </c>
    </row>
    <row r="24">
      <c r="A24" s="13" t="s">
        <v>41</v>
      </c>
      <c r="D24" s="25">
        <v>2000.0</v>
      </c>
    </row>
    <row r="25">
      <c r="A25" s="9" t="s">
        <v>32</v>
      </c>
      <c r="D25" s="12">
        <f>Tabell4[[#TOTALS],[Cup 1]]</f>
        <v>19500</v>
      </c>
    </row>
    <row r="26">
      <c r="A26" s="13" t="s">
        <v>42</v>
      </c>
      <c r="D26" s="14"/>
    </row>
    <row r="27">
      <c r="A27" s="26" t="s">
        <v>43</v>
      </c>
      <c r="B27" s="27"/>
      <c r="C27" s="27"/>
      <c r="D27" s="28">
        <f>SUM(D19:D26)</f>
        <v>86955</v>
      </c>
    </row>
    <row r="28">
      <c r="E28" s="2" t="s">
        <v>44</v>
      </c>
      <c r="F28" s="2" t="s">
        <v>45</v>
      </c>
    </row>
    <row r="29">
      <c r="A29" s="2" t="s">
        <v>46</v>
      </c>
      <c r="D29" s="29">
        <f>D16-D27</f>
        <v>-18955</v>
      </c>
      <c r="E29" s="30">
        <f>D29*-1/B4</f>
        <v>676.9642857</v>
      </c>
      <c r="F29" s="30">
        <f>D29*-1/B5</f>
        <v>729.0384615</v>
      </c>
      <c r="G29" s="2" t="s">
        <v>47</v>
      </c>
    </row>
    <row r="30">
      <c r="D30" s="29"/>
      <c r="G30" s="2" t="s">
        <v>48</v>
      </c>
    </row>
    <row r="31">
      <c r="A31" s="31" t="s">
        <v>49</v>
      </c>
      <c r="B31" s="32"/>
      <c r="C31" s="32"/>
      <c r="D31" s="33">
        <v>30000.0</v>
      </c>
    </row>
    <row r="32">
      <c r="A32" s="31" t="s">
        <v>50</v>
      </c>
      <c r="B32" s="32"/>
      <c r="C32" s="32"/>
      <c r="D32" s="34">
        <f>D29+D31</f>
        <v>11045</v>
      </c>
    </row>
  </sheetData>
  <dataValidations>
    <dataValidation type="custom" allowBlank="1" showDropDown="1" sqref="D9:D16 D19:D27">
      <formula1>AND(ISNUMBER(D9),(NOT(OR(NOT(ISERROR(DATEVALUE(D9))), AND(ISNUMBER(D9), LEFT(CELL("format", D9))="D")))))</formula1>
    </dataValidation>
  </dataValidations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3.25"/>
  </cols>
  <sheetData>
    <row r="1">
      <c r="A1" s="35" t="s">
        <v>51</v>
      </c>
    </row>
    <row r="2">
      <c r="A2" s="36" t="s">
        <v>52</v>
      </c>
    </row>
    <row r="3">
      <c r="A3" s="2"/>
    </row>
    <row r="4">
      <c r="A4" s="36" t="s">
        <v>53</v>
      </c>
    </row>
    <row r="5">
      <c r="A5" s="37" t="s">
        <v>54</v>
      </c>
      <c r="B5" s="37" t="s">
        <v>55</v>
      </c>
      <c r="C5" s="38"/>
      <c r="D5" s="37"/>
      <c r="E5" s="38"/>
    </row>
    <row r="6">
      <c r="A6" s="1" t="s">
        <v>56</v>
      </c>
      <c r="B6" s="2">
        <v>3200.0</v>
      </c>
      <c r="D6" s="2" t="s">
        <v>57</v>
      </c>
      <c r="F6" s="39" t="s">
        <v>58</v>
      </c>
    </row>
    <row r="7">
      <c r="A7" s="1" t="s">
        <v>59</v>
      </c>
      <c r="B7" s="2">
        <v>500.0</v>
      </c>
      <c r="D7" s="2" t="s">
        <v>60</v>
      </c>
      <c r="F7" s="40" t="s">
        <v>61</v>
      </c>
    </row>
    <row r="8">
      <c r="A8" s="1" t="s">
        <v>62</v>
      </c>
      <c r="B8" s="2">
        <f>350*2</f>
        <v>700</v>
      </c>
      <c r="D8" s="2" t="s">
        <v>60</v>
      </c>
      <c r="F8" s="40" t="s">
        <v>61</v>
      </c>
    </row>
    <row r="9">
      <c r="A9" s="1" t="s">
        <v>63</v>
      </c>
      <c r="B9" s="2">
        <f>175*3</f>
        <v>525</v>
      </c>
      <c r="D9" s="2" t="s">
        <v>64</v>
      </c>
    </row>
    <row r="10">
      <c r="A10" s="1" t="s">
        <v>65</v>
      </c>
      <c r="B10" s="41">
        <f>SUM(B7:B9)*10</f>
        <v>17250</v>
      </c>
      <c r="D10" s="2" t="s">
        <v>66</v>
      </c>
    </row>
    <row r="11">
      <c r="A11" s="1" t="s">
        <v>67</v>
      </c>
      <c r="B11" s="42"/>
      <c r="C11" s="42">
        <f>B6+B10</f>
        <v>20450</v>
      </c>
      <c r="D11" s="1"/>
      <c r="E11" s="42"/>
      <c r="F11" s="42"/>
    </row>
    <row r="13">
      <c r="A13" s="36" t="s">
        <v>68</v>
      </c>
      <c r="B13" s="36" t="s">
        <v>69</v>
      </c>
    </row>
    <row r="14">
      <c r="A14" s="1" t="s">
        <v>56</v>
      </c>
      <c r="B14" s="2">
        <v>2500.0</v>
      </c>
      <c r="D14" s="2" t="s">
        <v>70</v>
      </c>
      <c r="F14" s="39" t="s">
        <v>58</v>
      </c>
    </row>
    <row r="15">
      <c r="A15" s="1" t="s">
        <v>59</v>
      </c>
      <c r="B15" s="2">
        <v>450.0</v>
      </c>
      <c r="D15" s="2" t="s">
        <v>60</v>
      </c>
      <c r="F15" s="40" t="s">
        <v>61</v>
      </c>
    </row>
    <row r="16">
      <c r="A16" s="1" t="s">
        <v>62</v>
      </c>
    </row>
    <row r="17">
      <c r="A17" s="1" t="s">
        <v>63</v>
      </c>
      <c r="B17" s="2">
        <v>175.0</v>
      </c>
      <c r="D17" s="2" t="s">
        <v>64</v>
      </c>
    </row>
    <row r="18">
      <c r="A18" s="1" t="s">
        <v>65</v>
      </c>
      <c r="B18" s="41">
        <f>SUM(B15:B17)*10</f>
        <v>6250</v>
      </c>
      <c r="D18" s="2" t="s">
        <v>66</v>
      </c>
    </row>
    <row r="19">
      <c r="A19" s="1" t="s">
        <v>67</v>
      </c>
      <c r="B19" s="42"/>
      <c r="C19" s="42">
        <f>B14+B18</f>
        <v>8750</v>
      </c>
    </row>
    <row r="21">
      <c r="A21" s="36" t="s">
        <v>71</v>
      </c>
    </row>
    <row r="22">
      <c r="A22" s="1" t="s">
        <v>72</v>
      </c>
      <c r="B22" s="2">
        <v>260.0</v>
      </c>
      <c r="D22" s="2" t="s">
        <v>73</v>
      </c>
      <c r="F22" s="40" t="s">
        <v>74</v>
      </c>
    </row>
    <row r="23">
      <c r="A23" s="1" t="s">
        <v>67</v>
      </c>
      <c r="B23" s="42"/>
      <c r="C23" s="42">
        <f>B22*28</f>
        <v>7280</v>
      </c>
    </row>
    <row r="25">
      <c r="A25" s="36" t="s">
        <v>75</v>
      </c>
    </row>
    <row r="26">
      <c r="A26" s="1" t="s">
        <v>76</v>
      </c>
    </row>
    <row r="27">
      <c r="A27" s="2" t="s">
        <v>56</v>
      </c>
      <c r="B27" s="2">
        <v>1750.0</v>
      </c>
      <c r="D27" s="2" t="s">
        <v>77</v>
      </c>
      <c r="F27" s="39" t="s">
        <v>58</v>
      </c>
    </row>
    <row r="28">
      <c r="A28" s="2" t="s">
        <v>78</v>
      </c>
      <c r="B28" s="2">
        <v>500.0</v>
      </c>
      <c r="D28" s="2" t="s">
        <v>60</v>
      </c>
      <c r="F28" s="40" t="s">
        <v>61</v>
      </c>
    </row>
    <row r="29">
      <c r="A29" s="2" t="s">
        <v>79</v>
      </c>
      <c r="B29" s="2">
        <f>350*2</f>
        <v>700</v>
      </c>
      <c r="D29" s="2" t="s">
        <v>60</v>
      </c>
      <c r="F29" s="40" t="s">
        <v>61</v>
      </c>
    </row>
    <row r="30">
      <c r="A30" s="2" t="s">
        <v>80</v>
      </c>
      <c r="B30" s="2">
        <f>175*3</f>
        <v>525</v>
      </c>
      <c r="D30" s="2" t="s">
        <v>64</v>
      </c>
    </row>
    <row r="31">
      <c r="A31" s="1" t="s">
        <v>67</v>
      </c>
      <c r="C31" s="42">
        <f>SUM(B27:B30)</f>
        <v>3475</v>
      </c>
    </row>
    <row r="35">
      <c r="A35" s="1" t="s">
        <v>81</v>
      </c>
      <c r="B35" s="42"/>
      <c r="C35" s="42">
        <f>SUM(C4:C32)</f>
        <v>39955</v>
      </c>
    </row>
    <row r="36">
      <c r="A36" s="2" t="s">
        <v>82</v>
      </c>
      <c r="B36" s="2">
        <v>28.0</v>
      </c>
      <c r="C36" s="43">
        <f>C35/B36</f>
        <v>1426.964286</v>
      </c>
      <c r="D36" s="1"/>
    </row>
    <row r="37">
      <c r="A37" s="2" t="s">
        <v>83</v>
      </c>
      <c r="C37" s="2">
        <v>2100.0</v>
      </c>
    </row>
    <row r="38">
      <c r="A38" s="1" t="s">
        <v>84</v>
      </c>
      <c r="B38" s="42"/>
      <c r="C38" s="44">
        <f>C36+C37</f>
        <v>3526.964286</v>
      </c>
    </row>
    <row r="40">
      <c r="A40" s="1"/>
      <c r="C40" s="1"/>
    </row>
    <row r="42">
      <c r="A42" s="36"/>
      <c r="E42" s="36"/>
      <c r="G42" s="36"/>
      <c r="I42" s="36"/>
      <c r="J42" s="45"/>
      <c r="K42" s="36"/>
    </row>
    <row r="45">
      <c r="A45" s="1"/>
      <c r="B45" s="42"/>
      <c r="C45" s="1"/>
      <c r="D45" s="42"/>
      <c r="E45" s="42"/>
      <c r="F45" s="42"/>
      <c r="G45" s="42"/>
      <c r="H45" s="42"/>
      <c r="I45" s="42"/>
      <c r="J45" s="42"/>
      <c r="K45" s="42"/>
    </row>
    <row r="50">
      <c r="A50" s="1"/>
      <c r="B50" s="1"/>
    </row>
    <row r="52">
      <c r="A52" s="1"/>
      <c r="B52" s="42"/>
    </row>
    <row r="54">
      <c r="A54" s="36"/>
    </row>
    <row r="60">
      <c r="A60" s="1"/>
      <c r="B60" s="42"/>
    </row>
    <row r="61">
      <c r="A61" s="1"/>
    </row>
    <row r="64">
      <c r="A64" s="1"/>
      <c r="B64" s="1"/>
    </row>
    <row r="66">
      <c r="A66" s="36"/>
    </row>
    <row r="72">
      <c r="A72" s="1"/>
      <c r="B72" s="42"/>
    </row>
    <row r="74">
      <c r="A74" s="36"/>
    </row>
    <row r="75">
      <c r="B75" s="46"/>
    </row>
    <row r="76">
      <c r="B76" s="43"/>
    </row>
    <row r="79">
      <c r="A79" s="1"/>
      <c r="B79" s="1"/>
    </row>
    <row r="81">
      <c r="A81" s="1"/>
      <c r="B81" s="47"/>
      <c r="C81" s="1"/>
    </row>
  </sheetData>
  <hyperlinks>
    <hyperlink r:id="rId1" ref="F6"/>
    <hyperlink r:id="rId2" ref="F7"/>
    <hyperlink r:id="rId3" ref="F8"/>
    <hyperlink r:id="rId4" ref="F14"/>
    <hyperlink r:id="rId5" ref="F15"/>
    <hyperlink r:id="rId6" ref="F22"/>
    <hyperlink r:id="rId7" ref="F27"/>
    <hyperlink r:id="rId8" ref="F28"/>
    <hyperlink r:id="rId9" ref="F29"/>
  </hyperlinks>
  <drawing r:id="rId10"/>
</worksheet>
</file>