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bente\AppData\Local\Microsoft\Windows\INetCache\Content.Outlook\HILM3IS6\"/>
    </mc:Choice>
  </mc:AlternateContent>
  <xr:revisionPtr revIDLastSave="0" documentId="13_ncr:1_{CE8B8D4F-1896-4C98-821F-8BA598177F6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Regnskap 2024" sheetId="1" r:id="rId1"/>
    <sheet name="Noter regnskap 2024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SlpatJV2qPZd7qkZuLG9LJC+BGOTTXU3JrNv1CJ09K4="/>
    </ext>
  </extLst>
</workbook>
</file>

<file path=xl/calcChain.xml><?xml version="1.0" encoding="utf-8"?>
<calcChain xmlns="http://schemas.openxmlformats.org/spreadsheetml/2006/main">
  <c r="C10" i="1" l="1"/>
  <c r="C12" i="1"/>
  <c r="F30" i="2"/>
  <c r="F24" i="2"/>
  <c r="B86" i="1"/>
  <c r="B78" i="1"/>
  <c r="C46" i="1"/>
  <c r="F44" i="1"/>
  <c r="D44" i="1"/>
  <c r="B44" i="1"/>
  <c r="F37" i="1"/>
  <c r="D37" i="1"/>
  <c r="C37" i="1"/>
  <c r="B36" i="1"/>
  <c r="C34" i="1"/>
  <c r="C29" i="1"/>
  <c r="B29" i="1"/>
  <c r="C28" i="1"/>
  <c r="B28" i="1"/>
  <c r="B27" i="1"/>
  <c r="C23" i="1"/>
  <c r="C21" i="1"/>
  <c r="B20" i="1"/>
  <c r="B37" i="1" s="1"/>
  <c r="C19" i="1"/>
  <c r="F14" i="1"/>
  <c r="F39" i="1" s="1"/>
  <c r="F46" i="1" s="1"/>
  <c r="D14" i="1"/>
  <c r="D39" i="1" s="1"/>
  <c r="D46" i="1" s="1"/>
  <c r="C14" i="1"/>
  <c r="C39" i="1" s="1"/>
  <c r="B14" i="1"/>
  <c r="B39" i="1" s="1"/>
  <c r="B11" i="1"/>
  <c r="B10" i="1"/>
  <c r="B46" i="1" l="1"/>
</calcChain>
</file>

<file path=xl/sharedStrings.xml><?xml version="1.0" encoding="utf-8"?>
<sst xmlns="http://schemas.openxmlformats.org/spreadsheetml/2006/main" count="78" uniqueCount="77">
  <si>
    <t>Regnskap 2024 - Budsjett 2025</t>
  </si>
  <si>
    <t>Tekst</t>
  </si>
  <si>
    <t>Regnskap 23</t>
  </si>
  <si>
    <t>Regnskap 2024</t>
  </si>
  <si>
    <t>Budsjett 2024</t>
  </si>
  <si>
    <t>Note</t>
  </si>
  <si>
    <t>Budsjett 2025</t>
  </si>
  <si>
    <t>Inntekter:</t>
  </si>
  <si>
    <t>Salg/formidling klær</t>
  </si>
  <si>
    <t>Sponsorinntekter</t>
  </si>
  <si>
    <t>Offentlige tilskudd</t>
  </si>
  <si>
    <t>1</t>
  </si>
  <si>
    <t>Norsk Tipping</t>
  </si>
  <si>
    <t>Medlemskontingenter</t>
  </si>
  <si>
    <t>Gaver/tilskudd DNB-stiftelsen</t>
  </si>
  <si>
    <t>Sum Inntekter</t>
  </si>
  <si>
    <t>Kostnader:</t>
  </si>
  <si>
    <t>Prosjekt (gapahuk-22) Utbedring trase</t>
  </si>
  <si>
    <t>Tilskudd treningsleir Oliva Nova</t>
  </si>
  <si>
    <t>Innkjøp varmedresser &amp; sykkeltøy</t>
  </si>
  <si>
    <t>Leie lokale</t>
  </si>
  <si>
    <t>Idrettsutstyr, ny sporsetter/motorsag</t>
  </si>
  <si>
    <t>Vedlikehold/service utstyr</t>
  </si>
  <si>
    <t>Rekvisita/data</t>
  </si>
  <si>
    <t>Møter, kurs med mer</t>
  </si>
  <si>
    <t>Prosjekt Gapahuk II</t>
  </si>
  <si>
    <t>K-mesterskap/Div sos.tiltak/julebord</t>
  </si>
  <si>
    <t>Årsfest</t>
  </si>
  <si>
    <t>Scooter drivstoff mv</t>
  </si>
  <si>
    <t>Skadeforsikringer</t>
  </si>
  <si>
    <t>Reisekostn./honorar</t>
  </si>
  <si>
    <t>Transport/Kostn. Styrkeprøven</t>
  </si>
  <si>
    <t>Bidrag Nes Turlag - utbedring turløype</t>
  </si>
  <si>
    <t>Medlemskont NIF og ACK</t>
  </si>
  <si>
    <t>Gaver/premier</t>
  </si>
  <si>
    <t>Bank og kortgebyr</t>
  </si>
  <si>
    <t>Div kostnader - styrets handlingsrom</t>
  </si>
  <si>
    <t>Sum kostnader:</t>
  </si>
  <si>
    <t>Driftsresultat:</t>
  </si>
  <si>
    <t>Finansposter/ekstraord poster</t>
  </si>
  <si>
    <t>Renteinntekter</t>
  </si>
  <si>
    <t>Rentekostnader</t>
  </si>
  <si>
    <t>Sum finans- og ekstraord poster</t>
  </si>
  <si>
    <t>ÅRSRESULTAT</t>
  </si>
  <si>
    <t>BALANSE 31.12.24</t>
  </si>
  <si>
    <t>Kundefordringer</t>
  </si>
  <si>
    <t>Andre forskuddsbetalte kostnader</t>
  </si>
  <si>
    <t>Aurskog Sparebank</t>
  </si>
  <si>
    <t xml:space="preserve">DNB Bank </t>
  </si>
  <si>
    <t>DNB Sparekto</t>
  </si>
  <si>
    <t>Sum eiendeler</t>
  </si>
  <si>
    <t>Annen egenkapital</t>
  </si>
  <si>
    <t>Leverandørgjeld</t>
  </si>
  <si>
    <t>Sum gjeld og egenkapital</t>
  </si>
  <si>
    <t xml:space="preserve">        NOTER TIL REGNSKAP 2024</t>
  </si>
  <si>
    <t>Regnskapsprinsipper:</t>
  </si>
  <si>
    <t xml:space="preserve">Regnskapet er satt opp etter regnskaps og revisjonsbestemmelser for små </t>
  </si>
  <si>
    <t>organisasjonsledd tilsluttet Norges Idrettsforbund.</t>
  </si>
  <si>
    <t>Noter:</t>
  </si>
  <si>
    <t>1.</t>
  </si>
  <si>
    <t>Offentlig tilskudd består av:</t>
  </si>
  <si>
    <t xml:space="preserve">Norges Idrettsforbund,LAM </t>
  </si>
  <si>
    <t>Norges Idrettsforbund, mva-refusjon</t>
  </si>
  <si>
    <t xml:space="preserve">Norges Idrettsforbund, like muligheter </t>
  </si>
  <si>
    <t>Offentlig tilskudd</t>
  </si>
  <si>
    <t>2.</t>
  </si>
  <si>
    <t>Diverse kostnader</t>
  </si>
  <si>
    <t>Ny kaffemaskin</t>
  </si>
  <si>
    <t>3.</t>
  </si>
  <si>
    <t>Det er ingen ansatte i klubben.</t>
  </si>
  <si>
    <t>Det er ikke utbetalt lønn eller andre oppgavepliktige godtgjørelser til styret.</t>
  </si>
  <si>
    <t>4.</t>
  </si>
  <si>
    <t>Antall medlemmer pr. 31.12.2024 = 146 inkl. 2 æresmedlemmer</t>
  </si>
  <si>
    <t>5.</t>
  </si>
  <si>
    <t xml:space="preserve">Oversikt over eiendeler og redskap på lager i egen oversikt. </t>
  </si>
  <si>
    <t>Sendt til IF Forsikring</t>
  </si>
  <si>
    <t>Norges Idrettsforbund, ekstra innsats likemuligheter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</si>
</sst>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scheme val="minor"/>
    </font>
    <font>
      <b/>
      <sz val="14"/>
      <color theme="1"/>
      <name val="Arial"/>
    </font>
    <font>
      <b/>
      <sz val="11"/>
      <color theme="1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sz val="10"/>
      <color theme="1"/>
      <name val="Arial"/>
    </font>
    <font>
      <sz val="11"/>
      <color theme="1"/>
      <name val="Arial"/>
    </font>
    <font>
      <sz val="10"/>
      <color theme="1"/>
      <name val="Calibri"/>
    </font>
    <font>
      <u/>
      <sz val="10"/>
      <color theme="1"/>
      <name val="Arial"/>
    </font>
    <font>
      <sz val="10"/>
      <color theme="1"/>
      <name val="Arial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2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center"/>
    </xf>
    <xf numFmtId="3" fontId="4" fillId="0" borderId="1" xfId="0" applyNumberFormat="1" applyFont="1" applyBorder="1" applyAlignment="1">
      <alignment horizontal="center" wrapText="1"/>
    </xf>
    <xf numFmtId="3" fontId="3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2" fontId="6" fillId="0" borderId="1" xfId="0" applyNumberFormat="1" applyFont="1" applyBorder="1" applyAlignment="1">
      <alignment horizontal="right"/>
    </xf>
    <xf numFmtId="3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2" fontId="6" fillId="0" borderId="1" xfId="0" applyNumberFormat="1" applyFont="1" applyBorder="1"/>
    <xf numFmtId="4" fontId="6" fillId="0" borderId="1" xfId="0" applyNumberFormat="1" applyFont="1" applyBorder="1"/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2" fontId="3" fillId="0" borderId="1" xfId="0" applyNumberFormat="1" applyFont="1" applyBorder="1"/>
    <xf numFmtId="4" fontId="3" fillId="0" borderId="1" xfId="0" applyNumberFormat="1" applyFont="1" applyBorder="1"/>
    <xf numFmtId="2" fontId="5" fillId="0" borderId="1" xfId="0" applyNumberFormat="1" applyFont="1" applyBorder="1" applyAlignment="1">
      <alignment horizontal="center"/>
    </xf>
    <xf numFmtId="4" fontId="6" fillId="0" borderId="2" xfId="0" applyNumberFormat="1" applyFont="1" applyBorder="1"/>
    <xf numFmtId="3" fontId="3" fillId="0" borderId="1" xfId="0" applyNumberFormat="1" applyFont="1" applyBorder="1"/>
    <xf numFmtId="3" fontId="6" fillId="0" borderId="1" xfId="0" applyNumberFormat="1" applyFont="1" applyBorder="1"/>
    <xf numFmtId="0" fontId="5" fillId="0" borderId="1" xfId="0" applyFont="1" applyBorder="1"/>
    <xf numFmtId="2" fontId="5" fillId="0" borderId="1" xfId="0" applyNumberFormat="1" applyFont="1" applyBorder="1"/>
    <xf numFmtId="4" fontId="5" fillId="0" borderId="1" xfId="0" applyNumberFormat="1" applyFont="1" applyBorder="1"/>
    <xf numFmtId="3" fontId="5" fillId="0" borderId="1" xfId="0" applyNumberFormat="1" applyFont="1" applyBorder="1"/>
    <xf numFmtId="4" fontId="6" fillId="0" borderId="0" xfId="0" applyNumberFormat="1" applyFont="1"/>
    <xf numFmtId="0" fontId="3" fillId="0" borderId="0" xfId="0" applyFont="1"/>
    <xf numFmtId="0" fontId="2" fillId="0" borderId="0" xfId="0" applyFont="1"/>
    <xf numFmtId="4" fontId="7" fillId="0" borderId="0" xfId="0" applyNumberFormat="1" applyFont="1"/>
    <xf numFmtId="0" fontId="7" fillId="0" borderId="0" xfId="0" applyFont="1"/>
    <xf numFmtId="0" fontId="7" fillId="0" borderId="1" xfId="0" applyFont="1" applyBorder="1"/>
    <xf numFmtId="2" fontId="7" fillId="0" borderId="1" xfId="0" applyNumberFormat="1" applyFont="1" applyBorder="1"/>
    <xf numFmtId="0" fontId="2" fillId="0" borderId="1" xfId="0" applyFont="1" applyBorder="1"/>
    <xf numFmtId="2" fontId="2" fillId="0" borderId="1" xfId="0" applyNumberFormat="1" applyFont="1" applyBorder="1"/>
    <xf numFmtId="4" fontId="2" fillId="0" borderId="0" xfId="0" applyNumberFormat="1" applyFont="1"/>
    <xf numFmtId="2" fontId="7" fillId="0" borderId="1" xfId="0" applyNumberFormat="1" applyFont="1" applyBorder="1" applyAlignment="1">
      <alignment horizontal="right"/>
    </xf>
    <xf numFmtId="3" fontId="7" fillId="0" borderId="0" xfId="0" applyNumberFormat="1" applyFont="1"/>
    <xf numFmtId="3" fontId="2" fillId="0" borderId="0" xfId="0" applyNumberFormat="1" applyFont="1"/>
    <xf numFmtId="0" fontId="5" fillId="0" borderId="0" xfId="0" applyFont="1"/>
    <xf numFmtId="0" fontId="8" fillId="0" borderId="0" xfId="0" applyFont="1"/>
    <xf numFmtId="0" fontId="6" fillId="0" borderId="0" xfId="0" applyFont="1"/>
    <xf numFmtId="2" fontId="6" fillId="0" borderId="0" xfId="0" applyNumberFormat="1" applyFont="1"/>
    <xf numFmtId="2" fontId="9" fillId="0" borderId="0" xfId="0" applyNumberFormat="1" applyFont="1"/>
    <xf numFmtId="0" fontId="10" fillId="0" borderId="0" xfId="0" applyFont="1"/>
    <xf numFmtId="2" fontId="11" fillId="0" borderId="1" xfId="0" applyNumberFormat="1" applyFont="1" applyBorder="1"/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57150</xdr:rowOff>
    </xdr:from>
    <xdr:ext cx="1333500" cy="7334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104775</xdr:colOff>
      <xdr:row>56</xdr:row>
      <xdr:rowOff>142875</xdr:rowOff>
    </xdr:from>
    <xdr:ext cx="1762125" cy="1133475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28575</xdr:rowOff>
    </xdr:from>
    <xdr:ext cx="1362075" cy="8572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4"/>
  <sheetViews>
    <sheetView tabSelected="1" workbookViewId="0">
      <selection activeCell="C46" sqref="C46"/>
    </sheetView>
  </sheetViews>
  <sheetFormatPr baseColWidth="10" defaultColWidth="12.5703125" defaultRowHeight="15" customHeight="1" x14ac:dyDescent="0.2"/>
  <cols>
    <col min="1" max="1" width="32.85546875" bestFit="1" customWidth="1"/>
    <col min="2" max="3" width="12" customWidth="1"/>
    <col min="4" max="4" width="12.140625" bestFit="1" customWidth="1"/>
    <col min="5" max="5" width="4.7109375" customWidth="1"/>
    <col min="6" max="6" width="12.140625" bestFit="1" customWidth="1"/>
    <col min="7" max="25" width="10.7109375" customWidth="1"/>
  </cols>
  <sheetData>
    <row r="1" spans="1:6" ht="12.75" customHeight="1" x14ac:dyDescent="0.2"/>
    <row r="2" spans="1:6" ht="12.75" customHeight="1" x14ac:dyDescent="0.2"/>
    <row r="3" spans="1:6" ht="12.75" customHeight="1" x14ac:dyDescent="0.2"/>
    <row r="4" spans="1:6" ht="18" x14ac:dyDescent="0.25">
      <c r="B4" s="1" t="s">
        <v>0</v>
      </c>
    </row>
    <row r="5" spans="1:6" ht="12.75" customHeight="1" x14ac:dyDescent="0.25">
      <c r="C5" s="2"/>
      <c r="E5" s="2"/>
    </row>
    <row r="6" spans="1:6" ht="25.5" x14ac:dyDescent="0.2">
      <c r="A6" s="3" t="s">
        <v>1</v>
      </c>
      <c r="B6" s="4" t="s">
        <v>2</v>
      </c>
      <c r="C6" s="4" t="s">
        <v>3</v>
      </c>
      <c r="D6" s="4" t="s">
        <v>4</v>
      </c>
      <c r="E6" s="5" t="s">
        <v>5</v>
      </c>
      <c r="F6" s="4" t="s">
        <v>6</v>
      </c>
    </row>
    <row r="7" spans="1:6" ht="12.75" customHeight="1" x14ac:dyDescent="0.25">
      <c r="A7" s="6" t="s">
        <v>7</v>
      </c>
      <c r="B7" s="6"/>
      <c r="C7" s="7"/>
      <c r="D7" s="7"/>
      <c r="E7" s="7"/>
      <c r="F7" s="7"/>
    </row>
    <row r="8" spans="1:6" ht="12.75" customHeight="1" x14ac:dyDescent="0.2">
      <c r="A8" s="8" t="s">
        <v>8</v>
      </c>
      <c r="B8" s="9"/>
      <c r="C8" s="10"/>
      <c r="D8" s="10"/>
      <c r="E8" s="10"/>
      <c r="F8" s="10"/>
    </row>
    <row r="9" spans="1:6" ht="12.75" customHeight="1" x14ac:dyDescent="0.2">
      <c r="A9" s="11" t="s">
        <v>9</v>
      </c>
      <c r="B9" s="12">
        <v>57500</v>
      </c>
      <c r="C9" s="13">
        <v>52500</v>
      </c>
      <c r="D9" s="13">
        <v>52500</v>
      </c>
      <c r="E9" s="7"/>
      <c r="F9" s="13">
        <v>57500</v>
      </c>
    </row>
    <row r="10" spans="1:6" ht="12.75" customHeight="1" x14ac:dyDescent="0.2">
      <c r="A10" s="11" t="s">
        <v>10</v>
      </c>
      <c r="B10" s="12">
        <f>14306+18351+2459</f>
        <v>35116</v>
      </c>
      <c r="C10" s="13">
        <f>32793+2317</f>
        <v>35110</v>
      </c>
      <c r="D10" s="13">
        <v>30000</v>
      </c>
      <c r="E10" s="14" t="s">
        <v>11</v>
      </c>
      <c r="F10" s="13">
        <v>30000</v>
      </c>
    </row>
    <row r="11" spans="1:6" ht="12.75" customHeight="1" x14ac:dyDescent="0.2">
      <c r="A11" s="11" t="s">
        <v>12</v>
      </c>
      <c r="B11" s="12">
        <f>14984.09+7710.37</f>
        <v>22694.46</v>
      </c>
      <c r="C11" s="13">
        <v>25991.85</v>
      </c>
      <c r="D11" s="13">
        <v>25000</v>
      </c>
      <c r="E11" s="7"/>
      <c r="F11" s="13">
        <v>25000</v>
      </c>
    </row>
    <row r="12" spans="1:6" ht="12.75" customHeight="1" x14ac:dyDescent="0.2">
      <c r="A12" s="11" t="s">
        <v>13</v>
      </c>
      <c r="B12" s="12">
        <v>30863.16</v>
      </c>
      <c r="C12" s="13">
        <f>39298.52-2317</f>
        <v>36981.519999999997</v>
      </c>
      <c r="D12" s="13">
        <v>42000</v>
      </c>
      <c r="E12" s="7"/>
      <c r="F12" s="13">
        <v>40000</v>
      </c>
    </row>
    <row r="13" spans="1:6" ht="12.75" customHeight="1" x14ac:dyDescent="0.2">
      <c r="A13" s="11" t="s">
        <v>14</v>
      </c>
      <c r="B13" s="12">
        <v>50000</v>
      </c>
      <c r="C13" s="13">
        <v>14850</v>
      </c>
      <c r="D13" s="13">
        <v>30000</v>
      </c>
      <c r="E13" s="7"/>
      <c r="F13" s="13">
        <v>15000</v>
      </c>
    </row>
    <row r="14" spans="1:6" ht="12.75" customHeight="1" x14ac:dyDescent="0.2">
      <c r="A14" s="15" t="s">
        <v>15</v>
      </c>
      <c r="B14" s="16">
        <f>SUM(B7:B13)</f>
        <v>196173.62</v>
      </c>
      <c r="C14" s="17">
        <f t="shared" ref="C14:D14" si="0">SUM(C9:C13)</f>
        <v>165433.37</v>
      </c>
      <c r="D14" s="17">
        <f t="shared" si="0"/>
        <v>179500</v>
      </c>
      <c r="E14" s="7"/>
      <c r="F14" s="17">
        <f>SUM(F9:F13)</f>
        <v>167500</v>
      </c>
    </row>
    <row r="15" spans="1:6" ht="12.75" customHeight="1" x14ac:dyDescent="0.2">
      <c r="A15" s="15"/>
      <c r="B15" s="16"/>
      <c r="C15" s="13"/>
      <c r="D15" s="13"/>
      <c r="E15" s="7"/>
      <c r="F15" s="13"/>
    </row>
    <row r="16" spans="1:6" ht="12.75" customHeight="1" x14ac:dyDescent="0.25">
      <c r="A16" s="6" t="s">
        <v>16</v>
      </c>
      <c r="B16" s="18"/>
      <c r="C16" s="13"/>
      <c r="D16" s="13"/>
      <c r="E16" s="7"/>
      <c r="F16" s="13"/>
    </row>
    <row r="17" spans="1:6" ht="12.75" customHeight="1" x14ac:dyDescent="0.2">
      <c r="A17" s="11" t="s">
        <v>17</v>
      </c>
      <c r="B17" s="12"/>
      <c r="C17" s="13">
        <v>20711.310000000001</v>
      </c>
      <c r="D17" s="13">
        <v>30000</v>
      </c>
      <c r="E17" s="7"/>
      <c r="F17" s="13">
        <v>15000</v>
      </c>
    </row>
    <row r="18" spans="1:6" ht="12.75" customHeight="1" x14ac:dyDescent="0.2">
      <c r="A18" s="11" t="s">
        <v>18</v>
      </c>
      <c r="B18" s="13">
        <v>17000</v>
      </c>
      <c r="C18" s="13"/>
      <c r="D18" s="13"/>
      <c r="E18" s="7"/>
      <c r="F18" s="13"/>
    </row>
    <row r="19" spans="1:6" ht="12.75" customHeight="1" x14ac:dyDescent="0.2">
      <c r="A19" s="11" t="s">
        <v>19</v>
      </c>
      <c r="B19" s="13"/>
      <c r="C19" s="13">
        <f>500+2995</f>
        <v>3495</v>
      </c>
      <c r="D19" s="13">
        <v>25000</v>
      </c>
      <c r="E19" s="7"/>
      <c r="F19" s="13">
        <v>15000</v>
      </c>
    </row>
    <row r="20" spans="1:6" ht="12.75" customHeight="1" x14ac:dyDescent="0.2">
      <c r="A20" s="11" t="s">
        <v>20</v>
      </c>
      <c r="B20" s="13">
        <f>1000+5892.77</f>
        <v>6892.77</v>
      </c>
      <c r="C20" s="13">
        <v>11668</v>
      </c>
      <c r="D20" s="13">
        <v>8000</v>
      </c>
      <c r="E20" s="7"/>
      <c r="F20" s="13">
        <v>12000</v>
      </c>
    </row>
    <row r="21" spans="1:6" ht="12.75" customHeight="1" x14ac:dyDescent="0.2">
      <c r="A21" s="11" t="s">
        <v>21</v>
      </c>
      <c r="B21" s="13">
        <v>18678.400000000001</v>
      </c>
      <c r="C21" s="13">
        <f>249+1297</f>
        <v>1546</v>
      </c>
      <c r="D21" s="13"/>
      <c r="E21" s="7"/>
      <c r="F21" s="13">
        <v>5500</v>
      </c>
    </row>
    <row r="22" spans="1:6" ht="12.75" customHeight="1" x14ac:dyDescent="0.2">
      <c r="A22" s="11" t="s">
        <v>22</v>
      </c>
      <c r="B22" s="19">
        <v>8489.6200000000008</v>
      </c>
      <c r="C22" s="13">
        <v>6167.5</v>
      </c>
      <c r="D22" s="13">
        <v>5000</v>
      </c>
      <c r="E22" s="7"/>
      <c r="F22" s="13">
        <v>5000</v>
      </c>
    </row>
    <row r="23" spans="1:6" ht="12.75" customHeight="1" x14ac:dyDescent="0.2">
      <c r="A23" s="11" t="s">
        <v>23</v>
      </c>
      <c r="B23" s="13">
        <v>4435.25</v>
      </c>
      <c r="C23" s="13">
        <f>6148+4397.5+561</f>
        <v>11106.5</v>
      </c>
      <c r="D23" s="13">
        <v>10000</v>
      </c>
      <c r="E23" s="7"/>
      <c r="F23" s="13">
        <v>12000</v>
      </c>
    </row>
    <row r="24" spans="1:6" ht="12.75" customHeight="1" x14ac:dyDescent="0.2">
      <c r="A24" s="11" t="s">
        <v>24</v>
      </c>
      <c r="B24" s="13"/>
      <c r="C24" s="13"/>
      <c r="D24" s="13">
        <v>10000</v>
      </c>
      <c r="E24" s="7"/>
      <c r="F24" s="13">
        <v>10000</v>
      </c>
    </row>
    <row r="25" spans="1:6" ht="12.75" customHeight="1" x14ac:dyDescent="0.2">
      <c r="A25" s="11" t="s">
        <v>25</v>
      </c>
      <c r="B25" s="12">
        <v>70049.740000000005</v>
      </c>
      <c r="C25" s="13"/>
      <c r="D25" s="13"/>
      <c r="E25" s="7"/>
      <c r="F25" s="13"/>
    </row>
    <row r="26" spans="1:6" ht="12.75" customHeight="1" x14ac:dyDescent="0.2">
      <c r="A26" s="11" t="s">
        <v>26</v>
      </c>
      <c r="B26" s="12">
        <v>18640</v>
      </c>
      <c r="C26" s="13">
        <v>8554.66</v>
      </c>
      <c r="D26" s="13">
        <v>25000</v>
      </c>
      <c r="E26" s="7"/>
      <c r="F26" s="13">
        <v>20000</v>
      </c>
    </row>
    <row r="27" spans="1:6" ht="12.75" customHeight="1" x14ac:dyDescent="0.2">
      <c r="A27" s="11" t="s">
        <v>27</v>
      </c>
      <c r="B27" s="13">
        <f>4200+20287.8</f>
        <v>24487.8</v>
      </c>
      <c r="C27" s="13">
        <v>40936.19</v>
      </c>
      <c r="D27" s="13">
        <v>40000</v>
      </c>
      <c r="E27" s="7"/>
      <c r="F27" s="13">
        <v>35000</v>
      </c>
    </row>
    <row r="28" spans="1:6" ht="12.75" customHeight="1" x14ac:dyDescent="0.2">
      <c r="A28" s="11" t="s">
        <v>28</v>
      </c>
      <c r="B28" s="13">
        <f>2628.17+799.4</f>
        <v>3427.57</v>
      </c>
      <c r="C28" s="13">
        <f>5799.38+478</f>
        <v>6277.38</v>
      </c>
      <c r="D28" s="13">
        <v>5000</v>
      </c>
      <c r="E28" s="7"/>
      <c r="F28" s="13">
        <v>5000</v>
      </c>
    </row>
    <row r="29" spans="1:6" ht="12.75" customHeight="1" x14ac:dyDescent="0.2">
      <c r="A29" s="11" t="s">
        <v>29</v>
      </c>
      <c r="B29" s="12">
        <f>161+5250+3412</f>
        <v>8823</v>
      </c>
      <c r="C29" s="13">
        <f>4509+3755</f>
        <v>8264</v>
      </c>
      <c r="D29" s="13">
        <v>10000</v>
      </c>
      <c r="E29" s="7"/>
      <c r="F29" s="13">
        <v>10000</v>
      </c>
    </row>
    <row r="30" spans="1:6" ht="12.75" customHeight="1" x14ac:dyDescent="0.2">
      <c r="A30" s="11" t="s">
        <v>30</v>
      </c>
      <c r="B30" s="12">
        <v>6000</v>
      </c>
      <c r="C30" s="13">
        <v>6000</v>
      </c>
      <c r="D30" s="13">
        <v>6000</v>
      </c>
      <c r="E30" s="7"/>
      <c r="F30" s="13">
        <v>6000</v>
      </c>
    </row>
    <row r="31" spans="1:6" ht="12.75" customHeight="1" x14ac:dyDescent="0.2">
      <c r="A31" s="11" t="s">
        <v>31</v>
      </c>
      <c r="B31" s="12">
        <v>8815.52</v>
      </c>
      <c r="C31" s="13"/>
      <c r="D31" s="13">
        <v>15000</v>
      </c>
      <c r="E31" s="7"/>
      <c r="F31" s="13">
        <v>15000</v>
      </c>
    </row>
    <row r="32" spans="1:6" ht="12.75" customHeight="1" x14ac:dyDescent="0.2">
      <c r="A32" s="11" t="s">
        <v>32</v>
      </c>
      <c r="B32" s="12">
        <v>10000</v>
      </c>
      <c r="C32" s="13"/>
      <c r="D32" s="13"/>
      <c r="E32" s="7"/>
      <c r="F32" s="13"/>
    </row>
    <row r="33" spans="1:6" ht="12.75" customHeight="1" x14ac:dyDescent="0.2">
      <c r="A33" s="11" t="s">
        <v>33</v>
      </c>
      <c r="B33" s="12">
        <v>7600</v>
      </c>
      <c r="C33" s="13">
        <v>7600</v>
      </c>
      <c r="D33" s="13">
        <v>8000</v>
      </c>
      <c r="E33" s="7"/>
      <c r="F33" s="13">
        <v>8000</v>
      </c>
    </row>
    <row r="34" spans="1:6" ht="12.75" customHeight="1" x14ac:dyDescent="0.2">
      <c r="A34" s="11" t="s">
        <v>34</v>
      </c>
      <c r="B34" s="12"/>
      <c r="C34" s="13">
        <f>5372.5-1500+1398.3+460+2400+1405.3</f>
        <v>9536.1</v>
      </c>
      <c r="D34" s="13">
        <v>5000</v>
      </c>
      <c r="E34" s="7"/>
      <c r="F34" s="13">
        <v>5000</v>
      </c>
    </row>
    <row r="35" spans="1:6" ht="12.75" customHeight="1" x14ac:dyDescent="0.2">
      <c r="A35" s="11" t="s">
        <v>35</v>
      </c>
      <c r="B35" s="12">
        <v>4802</v>
      </c>
      <c r="C35" s="13">
        <v>4505</v>
      </c>
      <c r="D35" s="13">
        <v>5000</v>
      </c>
      <c r="E35" s="7"/>
      <c r="F35" s="13">
        <v>5000</v>
      </c>
    </row>
    <row r="36" spans="1:6" ht="12.75" customHeight="1" x14ac:dyDescent="0.2">
      <c r="A36" s="11" t="s">
        <v>36</v>
      </c>
      <c r="B36" s="12">
        <f>485.7+1488.65</f>
        <v>1974.3500000000001</v>
      </c>
      <c r="C36" s="13">
        <v>6325</v>
      </c>
      <c r="D36" s="13">
        <v>20000</v>
      </c>
      <c r="E36" s="7">
        <v>2</v>
      </c>
      <c r="F36" s="13">
        <v>20000</v>
      </c>
    </row>
    <row r="37" spans="1:6" ht="12.75" customHeight="1" x14ac:dyDescent="0.2">
      <c r="A37" s="15" t="s">
        <v>37</v>
      </c>
      <c r="B37" s="16">
        <f>SUM(B18:B36)</f>
        <v>220116.02</v>
      </c>
      <c r="C37" s="17">
        <f t="shared" ref="C37:D37" si="1">SUM(C17:C36)</f>
        <v>152692.64000000001</v>
      </c>
      <c r="D37" s="17">
        <f t="shared" si="1"/>
        <v>227000</v>
      </c>
      <c r="E37" s="20"/>
      <c r="F37" s="17">
        <f>SUM(F17:F36)</f>
        <v>203500</v>
      </c>
    </row>
    <row r="38" spans="1:6" ht="12.75" customHeight="1" x14ac:dyDescent="0.2">
      <c r="A38" s="11"/>
      <c r="B38" s="12"/>
      <c r="C38" s="13"/>
      <c r="D38" s="13"/>
      <c r="E38" s="21"/>
      <c r="F38" s="13"/>
    </row>
    <row r="39" spans="1:6" ht="12.75" customHeight="1" x14ac:dyDescent="0.25">
      <c r="A39" s="22" t="s">
        <v>38</v>
      </c>
      <c r="B39" s="23">
        <f>B14-B37</f>
        <v>-23942.399999999994</v>
      </c>
      <c r="C39" s="24">
        <f t="shared" ref="C39:D39" si="2">(C14-C37)</f>
        <v>12740.729999999981</v>
      </c>
      <c r="D39" s="24">
        <f t="shared" si="2"/>
        <v>-47500</v>
      </c>
      <c r="E39" s="25"/>
      <c r="F39" s="23">
        <f>F14-F37</f>
        <v>-36000</v>
      </c>
    </row>
    <row r="40" spans="1:6" ht="12.75" customHeight="1" x14ac:dyDescent="0.2">
      <c r="A40" s="11"/>
      <c r="B40" s="12"/>
      <c r="C40" s="13"/>
      <c r="D40" s="13"/>
      <c r="E40" s="21"/>
      <c r="F40" s="13"/>
    </row>
    <row r="41" spans="1:6" ht="12.75" customHeight="1" x14ac:dyDescent="0.2">
      <c r="A41" s="15" t="s">
        <v>39</v>
      </c>
      <c r="B41" s="16"/>
      <c r="C41" s="13"/>
      <c r="D41" s="13"/>
      <c r="E41" s="21"/>
      <c r="F41" s="13"/>
    </row>
    <row r="42" spans="1:6" ht="12.75" customHeight="1" x14ac:dyDescent="0.2">
      <c r="A42" s="11" t="s">
        <v>40</v>
      </c>
      <c r="B42" s="12">
        <v>1005</v>
      </c>
      <c r="C42" s="13">
        <v>4874.58</v>
      </c>
      <c r="D42" s="13">
        <v>200</v>
      </c>
      <c r="E42" s="21"/>
      <c r="F42" s="13">
        <v>8000</v>
      </c>
    </row>
    <row r="43" spans="1:6" ht="12.75" customHeight="1" x14ac:dyDescent="0.2">
      <c r="A43" s="11" t="s">
        <v>41</v>
      </c>
      <c r="B43" s="12">
        <v>-62.18</v>
      </c>
      <c r="C43" s="13"/>
      <c r="D43" s="13"/>
      <c r="E43" s="21"/>
      <c r="F43" s="13"/>
    </row>
    <row r="44" spans="1:6" ht="12.75" customHeight="1" x14ac:dyDescent="0.2">
      <c r="A44" s="15" t="s">
        <v>42</v>
      </c>
      <c r="B44" s="16">
        <f>SUM(B42:B43)</f>
        <v>942.82</v>
      </c>
      <c r="C44" s="17">
        <v>0</v>
      </c>
      <c r="D44" s="17">
        <f>SUM(D41:D43)</f>
        <v>200</v>
      </c>
      <c r="E44" s="20"/>
      <c r="F44" s="17">
        <f>SUM(F41:F43)</f>
        <v>8000</v>
      </c>
    </row>
    <row r="45" spans="1:6" ht="12.75" customHeight="1" x14ac:dyDescent="0.2">
      <c r="A45" s="11"/>
      <c r="B45" s="12"/>
      <c r="C45" s="13"/>
      <c r="D45" s="13"/>
      <c r="E45" s="21"/>
      <c r="F45" s="13"/>
    </row>
    <row r="46" spans="1:6" ht="12.75" customHeight="1" x14ac:dyDescent="0.25">
      <c r="A46" s="22" t="s">
        <v>43</v>
      </c>
      <c r="B46" s="23">
        <f>B14-B37+B44</f>
        <v>-22999.579999999994</v>
      </c>
      <c r="C46" s="24">
        <f>12740.73+4874.58</f>
        <v>17615.309999999998</v>
      </c>
      <c r="D46" s="24">
        <f>(D39+D44)</f>
        <v>-47300</v>
      </c>
      <c r="E46" s="25"/>
      <c r="F46" s="24">
        <f>(F39+F44)</f>
        <v>-28000</v>
      </c>
    </row>
    <row r="47" spans="1:6" ht="12.75" customHeight="1" x14ac:dyDescent="0.2">
      <c r="C47" s="26"/>
      <c r="D47" s="26"/>
      <c r="E47" s="26"/>
    </row>
    <row r="48" spans="1:6" ht="12.75" customHeight="1" x14ac:dyDescent="0.2">
      <c r="C48" s="26"/>
      <c r="D48" s="26"/>
      <c r="E48" s="26"/>
    </row>
    <row r="49" spans="3:5" ht="12.75" customHeight="1" x14ac:dyDescent="0.2">
      <c r="C49" s="26"/>
      <c r="D49" s="26"/>
      <c r="E49" s="26"/>
    </row>
    <row r="50" spans="3:5" ht="12.75" customHeight="1" x14ac:dyDescent="0.2">
      <c r="C50" s="26"/>
      <c r="D50" s="26"/>
      <c r="E50" s="26"/>
    </row>
    <row r="51" spans="3:5" ht="12.75" customHeight="1" x14ac:dyDescent="0.2">
      <c r="C51" s="26"/>
      <c r="D51" s="26"/>
      <c r="E51" s="26"/>
    </row>
    <row r="52" spans="3:5" ht="12.75" customHeight="1" x14ac:dyDescent="0.2">
      <c r="C52" s="26"/>
      <c r="D52" s="26"/>
      <c r="E52" s="26"/>
    </row>
    <row r="53" spans="3:5" ht="12.75" customHeight="1" x14ac:dyDescent="0.2">
      <c r="C53" s="26"/>
      <c r="D53" s="26"/>
      <c r="E53" s="26"/>
    </row>
    <row r="54" spans="3:5" ht="12.75" customHeight="1" x14ac:dyDescent="0.2">
      <c r="C54" s="26"/>
      <c r="D54" s="26"/>
      <c r="E54" s="26"/>
    </row>
    <row r="55" spans="3:5" ht="12.75" customHeight="1" x14ac:dyDescent="0.2">
      <c r="C55" s="26"/>
      <c r="D55" s="26"/>
      <c r="E55" s="26"/>
    </row>
    <row r="56" spans="3:5" ht="12.75" customHeight="1" x14ac:dyDescent="0.2">
      <c r="C56" s="26"/>
      <c r="D56" s="26"/>
      <c r="E56" s="26"/>
    </row>
    <row r="57" spans="3:5" ht="12.75" customHeight="1" x14ac:dyDescent="0.2">
      <c r="C57" s="26"/>
      <c r="D57" s="26"/>
      <c r="E57" s="26"/>
    </row>
    <row r="58" spans="3:5" ht="12.75" customHeight="1" x14ac:dyDescent="0.2">
      <c r="C58" s="26"/>
      <c r="D58" s="26"/>
      <c r="E58" s="26"/>
    </row>
    <row r="59" spans="3:5" ht="12.75" customHeight="1" x14ac:dyDescent="0.2">
      <c r="C59" s="26"/>
      <c r="D59" s="26"/>
      <c r="E59" s="26"/>
    </row>
    <row r="60" spans="3:5" ht="12.75" customHeight="1" x14ac:dyDescent="0.2">
      <c r="C60" s="26"/>
      <c r="D60" s="26"/>
      <c r="E60" s="26"/>
    </row>
    <row r="61" spans="3:5" ht="12.75" customHeight="1" x14ac:dyDescent="0.2">
      <c r="C61" s="26"/>
      <c r="D61" s="26"/>
      <c r="E61" s="26"/>
    </row>
    <row r="62" spans="3:5" ht="12.75" customHeight="1" x14ac:dyDescent="0.2">
      <c r="C62" s="26"/>
      <c r="D62" s="26"/>
      <c r="E62" s="26"/>
    </row>
    <row r="63" spans="3:5" ht="12.75" customHeight="1" x14ac:dyDescent="0.2">
      <c r="C63" s="26"/>
      <c r="D63" s="26"/>
      <c r="E63" s="26"/>
    </row>
    <row r="64" spans="3:5" ht="12.75" customHeight="1" x14ac:dyDescent="0.2">
      <c r="C64" s="26"/>
      <c r="D64" s="26"/>
      <c r="E64" s="26"/>
    </row>
    <row r="65" spans="1:5" ht="12.75" customHeight="1" x14ac:dyDescent="0.2">
      <c r="C65" s="26"/>
      <c r="D65" s="26"/>
      <c r="E65" s="26"/>
    </row>
    <row r="66" spans="1:5" ht="12.75" customHeight="1" x14ac:dyDescent="0.2">
      <c r="C66" s="26"/>
      <c r="D66" s="26"/>
      <c r="E66" s="26"/>
    </row>
    <row r="67" spans="1:5" ht="12.75" customHeight="1" x14ac:dyDescent="0.2">
      <c r="C67" s="26"/>
      <c r="D67" s="26"/>
      <c r="E67" s="26"/>
    </row>
    <row r="68" spans="1:5" ht="15.75" customHeight="1" x14ac:dyDescent="0.25">
      <c r="A68" s="1" t="s">
        <v>44</v>
      </c>
      <c r="B68" s="27"/>
      <c r="C68" s="26"/>
      <c r="D68" s="26"/>
      <c r="E68" s="26"/>
    </row>
    <row r="69" spans="1:5" ht="12.75" customHeight="1" x14ac:dyDescent="0.25">
      <c r="A69" s="1"/>
      <c r="B69" s="27"/>
      <c r="C69" s="26"/>
      <c r="D69" s="26"/>
      <c r="E69" s="26"/>
    </row>
    <row r="70" spans="1:5" ht="12.75" customHeight="1" x14ac:dyDescent="0.25">
      <c r="A70" s="28"/>
      <c r="B70" s="28"/>
      <c r="C70" s="29"/>
      <c r="D70" s="29"/>
      <c r="E70" s="29"/>
    </row>
    <row r="71" spans="1:5" ht="12.75" customHeight="1" x14ac:dyDescent="0.25">
      <c r="A71" s="28"/>
      <c r="B71" s="28"/>
      <c r="C71" s="29"/>
      <c r="D71" s="29"/>
      <c r="E71" s="29"/>
    </row>
    <row r="72" spans="1:5" ht="12.75" customHeight="1" x14ac:dyDescent="0.2">
      <c r="A72" s="30"/>
      <c r="B72" s="30"/>
      <c r="C72" s="29"/>
      <c r="D72" s="29"/>
      <c r="E72" s="29"/>
    </row>
    <row r="73" spans="1:5" ht="12.75" customHeight="1" x14ac:dyDescent="0.2">
      <c r="A73" s="31" t="s">
        <v>45</v>
      </c>
      <c r="C73" s="29"/>
      <c r="D73" s="29"/>
      <c r="E73" s="29"/>
    </row>
    <row r="74" spans="1:5" ht="12.75" customHeight="1" x14ac:dyDescent="0.2">
      <c r="A74" s="31" t="s">
        <v>46</v>
      </c>
      <c r="B74" s="32">
        <v>6174</v>
      </c>
      <c r="C74" s="29"/>
      <c r="D74" s="29"/>
      <c r="E74" s="29"/>
    </row>
    <row r="75" spans="1:5" ht="12.75" customHeight="1" x14ac:dyDescent="0.2">
      <c r="A75" s="31" t="s">
        <v>47</v>
      </c>
      <c r="B75" s="32">
        <v>23949.43</v>
      </c>
      <c r="C75" s="29"/>
      <c r="D75" s="29"/>
      <c r="E75" s="29"/>
    </row>
    <row r="76" spans="1:5" ht="12.75" customHeight="1" x14ac:dyDescent="0.2">
      <c r="A76" s="31" t="s">
        <v>48</v>
      </c>
      <c r="B76" s="32">
        <v>71114.17</v>
      </c>
      <c r="C76" s="29"/>
      <c r="D76" s="29"/>
      <c r="E76" s="29"/>
    </row>
    <row r="77" spans="1:5" ht="12.75" customHeight="1" x14ac:dyDescent="0.2">
      <c r="A77" s="31" t="s">
        <v>49</v>
      </c>
      <c r="B77" s="32">
        <v>203918.58</v>
      </c>
      <c r="C77" s="29"/>
      <c r="D77" s="29"/>
      <c r="E77" s="29"/>
    </row>
    <row r="78" spans="1:5" ht="12.75" customHeight="1" x14ac:dyDescent="0.25">
      <c r="A78" s="33" t="s">
        <v>50</v>
      </c>
      <c r="B78" s="34">
        <f>SUM(B74:B77)</f>
        <v>305156.18</v>
      </c>
      <c r="C78" s="35"/>
      <c r="D78" s="35"/>
      <c r="E78" s="35"/>
    </row>
    <row r="79" spans="1:5" ht="12.75" customHeight="1" x14ac:dyDescent="0.2">
      <c r="A79" s="31"/>
      <c r="B79" s="32"/>
      <c r="C79" s="29"/>
      <c r="D79" s="29"/>
      <c r="E79" s="29"/>
    </row>
    <row r="80" spans="1:5" ht="12.75" customHeight="1" x14ac:dyDescent="0.2">
      <c r="A80" s="31"/>
      <c r="B80" s="32"/>
      <c r="C80" s="29"/>
      <c r="D80" s="29"/>
      <c r="E80" s="29"/>
    </row>
    <row r="81" spans="1:5" ht="12.75" customHeight="1" x14ac:dyDescent="0.2">
      <c r="A81" s="31" t="s">
        <v>51</v>
      </c>
      <c r="B81" s="45">
        <v>298421.18</v>
      </c>
      <c r="C81" s="29"/>
      <c r="D81" s="29"/>
      <c r="E81" s="29"/>
    </row>
    <row r="82" spans="1:5" ht="12.75" customHeight="1" x14ac:dyDescent="0.2">
      <c r="A82" s="31"/>
      <c r="B82" s="32"/>
      <c r="C82" s="29"/>
      <c r="D82" s="29"/>
      <c r="E82" s="29"/>
    </row>
    <row r="83" spans="1:5" ht="12.75" customHeight="1" x14ac:dyDescent="0.2">
      <c r="A83" s="31" t="s">
        <v>52</v>
      </c>
      <c r="B83" s="36">
        <v>6735</v>
      </c>
      <c r="C83" s="37"/>
      <c r="D83" s="37"/>
      <c r="E83" s="37"/>
    </row>
    <row r="84" spans="1:5" ht="12.75" customHeight="1" x14ac:dyDescent="0.2">
      <c r="A84" s="31"/>
      <c r="B84" s="32"/>
      <c r="C84" s="37"/>
      <c r="D84" s="37"/>
      <c r="E84" s="37"/>
    </row>
    <row r="85" spans="1:5" ht="12.75" customHeight="1" x14ac:dyDescent="0.2">
      <c r="A85" s="31"/>
      <c r="B85" s="32"/>
      <c r="C85" s="37"/>
      <c r="D85" s="37"/>
      <c r="E85" s="37"/>
    </row>
    <row r="86" spans="1:5" ht="12.75" customHeight="1" x14ac:dyDescent="0.25">
      <c r="A86" s="33" t="s">
        <v>53</v>
      </c>
      <c r="B86" s="34">
        <f>SUM(B81:B85)</f>
        <v>305156.18</v>
      </c>
      <c r="C86" s="38"/>
      <c r="D86" s="38"/>
      <c r="E86" s="38"/>
    </row>
    <row r="87" spans="1:5" ht="12.75" customHeight="1" x14ac:dyDescent="0.2"/>
    <row r="88" spans="1:5" ht="12.75" customHeight="1" x14ac:dyDescent="0.2"/>
    <row r="89" spans="1:5" ht="12.75" customHeight="1" x14ac:dyDescent="0.2"/>
    <row r="90" spans="1:5" ht="12.75" customHeight="1" x14ac:dyDescent="0.2"/>
    <row r="91" spans="1:5" ht="12.75" customHeight="1" x14ac:dyDescent="0.2"/>
    <row r="92" spans="1:5" ht="12.75" customHeight="1" x14ac:dyDescent="0.2"/>
    <row r="93" spans="1:5" ht="12.75" customHeight="1" x14ac:dyDescent="0.2"/>
    <row r="94" spans="1:5" ht="12.75" customHeight="1" x14ac:dyDescent="0.2"/>
    <row r="95" spans="1:5" ht="12.75" customHeight="1" x14ac:dyDescent="0.2"/>
    <row r="96" spans="1:5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  <row r="1003" ht="12.75" customHeight="1" x14ac:dyDescent="0.2"/>
    <row r="1004" ht="12.75" customHeight="1" x14ac:dyDescent="0.2"/>
  </sheetData>
  <conditionalFormatting sqref="B6">
    <cfRule type="notContainsBlanks" dxfId="0" priority="1">
      <formula>LEN(TRIM(B6))&gt;0</formula>
    </cfRule>
  </conditionalFormatting>
  <pageMargins left="0.70866141732283472" right="0.70866141732283472" top="0.74803149606299213" bottom="0.74803149606299213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97"/>
  <sheetViews>
    <sheetView workbookViewId="0">
      <selection activeCell="E23" sqref="E23"/>
    </sheetView>
  </sheetViews>
  <sheetFormatPr baseColWidth="10" defaultColWidth="12.5703125" defaultRowHeight="15" customHeight="1" x14ac:dyDescent="0.2"/>
  <cols>
    <col min="1" max="1" width="7" customWidth="1"/>
    <col min="2" max="2" width="10.7109375" customWidth="1"/>
    <col min="3" max="3" width="12.85546875" customWidth="1"/>
    <col min="4" max="4" width="4.7109375" customWidth="1"/>
    <col min="5" max="5" width="41.28515625" customWidth="1"/>
    <col min="6" max="6" width="15.140625" customWidth="1"/>
    <col min="7" max="26" width="10.7109375" customWidth="1"/>
  </cols>
  <sheetData>
    <row r="1" spans="1:3" ht="12.75" customHeight="1" x14ac:dyDescent="0.2"/>
    <row r="2" spans="1:3" ht="12.75" customHeight="1" x14ac:dyDescent="0.2"/>
    <row r="3" spans="1:3" ht="12.75" customHeight="1" x14ac:dyDescent="0.2"/>
    <row r="4" spans="1:3" ht="12.75" customHeight="1" x14ac:dyDescent="0.2"/>
    <row r="5" spans="1:3" ht="12.75" customHeight="1" x14ac:dyDescent="0.2"/>
    <row r="6" spans="1:3" ht="12.75" customHeight="1" x14ac:dyDescent="0.2"/>
    <row r="7" spans="1:3" ht="12.75" customHeight="1" x14ac:dyDescent="0.2"/>
    <row r="8" spans="1:3" ht="12.75" customHeight="1" x14ac:dyDescent="0.25">
      <c r="C8" s="39" t="s">
        <v>54</v>
      </c>
    </row>
    <row r="9" spans="1:3" ht="12.75" customHeight="1" x14ac:dyDescent="0.2"/>
    <row r="10" spans="1:3" ht="12.75" customHeight="1" x14ac:dyDescent="0.2"/>
    <row r="11" spans="1:3" ht="12.75" customHeight="1" x14ac:dyDescent="0.2">
      <c r="A11" s="27" t="s">
        <v>55</v>
      </c>
    </row>
    <row r="12" spans="1:3" ht="12.75" customHeight="1" x14ac:dyDescent="0.2"/>
    <row r="13" spans="1:3" ht="12.75" customHeight="1" x14ac:dyDescent="0.2">
      <c r="A13" s="40" t="s">
        <v>56</v>
      </c>
    </row>
    <row r="14" spans="1:3" ht="12.75" customHeight="1" x14ac:dyDescent="0.2">
      <c r="A14" s="40" t="s">
        <v>57</v>
      </c>
    </row>
    <row r="15" spans="1:3" ht="12.75" customHeight="1" x14ac:dyDescent="0.2"/>
    <row r="16" spans="1:3" ht="12.75" customHeight="1" x14ac:dyDescent="0.2"/>
    <row r="17" spans="1:6" ht="12.75" customHeight="1" x14ac:dyDescent="0.25">
      <c r="A17" s="28" t="s">
        <v>58</v>
      </c>
    </row>
    <row r="18" spans="1:6" ht="12.75" customHeight="1" x14ac:dyDescent="0.2"/>
    <row r="19" spans="1:6" ht="12.75" customHeight="1" x14ac:dyDescent="0.25">
      <c r="A19" s="28" t="s">
        <v>59</v>
      </c>
      <c r="B19" s="40" t="s">
        <v>60</v>
      </c>
      <c r="E19" s="41" t="s">
        <v>61</v>
      </c>
      <c r="F19" s="42">
        <v>12805</v>
      </c>
    </row>
    <row r="20" spans="1:6" ht="12.75" customHeight="1" x14ac:dyDescent="0.25">
      <c r="A20" s="28"/>
      <c r="E20" s="41" t="s">
        <v>62</v>
      </c>
      <c r="F20" s="42">
        <v>17535</v>
      </c>
    </row>
    <row r="21" spans="1:6" ht="12.75" customHeight="1" x14ac:dyDescent="0.25">
      <c r="A21" s="28"/>
      <c r="E21" s="41" t="s">
        <v>63</v>
      </c>
      <c r="F21" s="42">
        <v>2453</v>
      </c>
    </row>
    <row r="22" spans="1:6" ht="12.75" customHeight="1" x14ac:dyDescent="0.25">
      <c r="A22" s="28"/>
      <c r="E22" s="41" t="s">
        <v>76</v>
      </c>
      <c r="F22" s="42">
        <v>2317</v>
      </c>
    </row>
    <row r="23" spans="1:6" ht="12.75" customHeight="1" x14ac:dyDescent="0.25">
      <c r="A23" s="28"/>
      <c r="E23" s="41"/>
      <c r="F23" s="43"/>
    </row>
    <row r="24" spans="1:6" ht="12.75" customHeight="1" x14ac:dyDescent="0.25">
      <c r="A24" s="28"/>
      <c r="E24" s="41" t="s">
        <v>64</v>
      </c>
      <c r="F24" s="43">
        <f>SUM(F19:F23)</f>
        <v>35110</v>
      </c>
    </row>
    <row r="25" spans="1:6" ht="12.75" customHeight="1" x14ac:dyDescent="0.25">
      <c r="A25" s="28"/>
      <c r="F25" s="42"/>
    </row>
    <row r="26" spans="1:6" ht="12.75" customHeight="1" x14ac:dyDescent="0.25">
      <c r="A26" s="28"/>
      <c r="F26" s="43"/>
    </row>
    <row r="27" spans="1:6" ht="12.75" customHeight="1" x14ac:dyDescent="0.25">
      <c r="A27" s="28" t="s">
        <v>65</v>
      </c>
      <c r="B27" s="41" t="s">
        <v>66</v>
      </c>
      <c r="E27" s="41" t="s">
        <v>67</v>
      </c>
      <c r="F27" s="42">
        <v>6325</v>
      </c>
    </row>
    <row r="28" spans="1:6" ht="12.75" customHeight="1" x14ac:dyDescent="0.25">
      <c r="A28" s="28"/>
      <c r="B28" s="41"/>
      <c r="E28" s="41"/>
      <c r="F28" s="42"/>
    </row>
    <row r="29" spans="1:6" ht="12.75" customHeight="1" x14ac:dyDescent="0.25">
      <c r="A29" s="28"/>
      <c r="B29" s="41"/>
      <c r="E29" s="41"/>
      <c r="F29" s="42"/>
    </row>
    <row r="30" spans="1:6" ht="12.75" customHeight="1" x14ac:dyDescent="0.25">
      <c r="A30" s="28"/>
      <c r="E30" s="41" t="s">
        <v>66</v>
      </c>
      <c r="F30" s="43">
        <f>SUM(F26:F29)</f>
        <v>6325</v>
      </c>
    </row>
    <row r="31" spans="1:6" ht="12.75" customHeight="1" x14ac:dyDescent="0.25">
      <c r="A31" s="28"/>
      <c r="F31" s="43"/>
    </row>
    <row r="32" spans="1:6" ht="12.75" customHeight="1" x14ac:dyDescent="0.25">
      <c r="A32" s="28"/>
    </row>
    <row r="33" spans="1:2" ht="12.75" customHeight="1" x14ac:dyDescent="0.25">
      <c r="A33" s="28" t="s">
        <v>68</v>
      </c>
      <c r="B33" s="40" t="s">
        <v>69</v>
      </c>
    </row>
    <row r="34" spans="1:2" ht="12.75" customHeight="1" x14ac:dyDescent="0.25">
      <c r="A34" s="28"/>
      <c r="B34" s="40" t="s">
        <v>70</v>
      </c>
    </row>
    <row r="35" spans="1:2" ht="12.75" customHeight="1" x14ac:dyDescent="0.25">
      <c r="A35" s="28"/>
    </row>
    <row r="36" spans="1:2" ht="12.75" customHeight="1" x14ac:dyDescent="0.25">
      <c r="A36" s="28"/>
    </row>
    <row r="37" spans="1:2" ht="12.75" customHeight="1" x14ac:dyDescent="0.25">
      <c r="A37" s="28" t="s">
        <v>71</v>
      </c>
      <c r="B37" s="41" t="s">
        <v>72</v>
      </c>
    </row>
    <row r="38" spans="1:2" ht="12.75" customHeight="1" x14ac:dyDescent="0.2"/>
    <row r="39" spans="1:2" ht="12.75" customHeight="1" x14ac:dyDescent="0.2"/>
    <row r="40" spans="1:2" ht="12.75" customHeight="1" x14ac:dyDescent="0.25">
      <c r="A40" s="28" t="s">
        <v>73</v>
      </c>
      <c r="B40" s="40" t="s">
        <v>74</v>
      </c>
    </row>
    <row r="41" spans="1:2" ht="12.75" customHeight="1" x14ac:dyDescent="0.2">
      <c r="B41" s="44" t="s">
        <v>75</v>
      </c>
    </row>
    <row r="42" spans="1:2" ht="12.75" customHeight="1" x14ac:dyDescent="0.2"/>
    <row r="43" spans="1:2" ht="12.75" customHeight="1" x14ac:dyDescent="0.2"/>
    <row r="44" spans="1:2" ht="12.75" customHeight="1" x14ac:dyDescent="0.2"/>
    <row r="45" spans="1:2" ht="12.75" customHeight="1" x14ac:dyDescent="0.2"/>
    <row r="46" spans="1:2" ht="12.75" customHeight="1" x14ac:dyDescent="0.2"/>
    <row r="47" spans="1:2" ht="12.75" customHeight="1" x14ac:dyDescent="0.2"/>
    <row r="48" spans="1:2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</sheetData>
  <pageMargins left="0.70866141732283472" right="0.70866141732283472" top="0.74803149606299213" bottom="0.74803149606299213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Regnskap 2024</vt:lpstr>
      <vt:lpstr>Noter regnskap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Turid Kristiansen</dc:creator>
  <cp:lastModifiedBy>Bente Bakken</cp:lastModifiedBy>
  <dcterms:created xsi:type="dcterms:W3CDTF">2002-02-22T11:34:40Z</dcterms:created>
  <dcterms:modified xsi:type="dcterms:W3CDTF">2025-01-30T19:13:51Z</dcterms:modified>
</cp:coreProperties>
</file>